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ur20\users$\DEPONDTI\Downloads\"/>
    </mc:Choice>
  </mc:AlternateContent>
  <xr:revisionPtr revIDLastSave="0" documentId="13_ncr:1_{995C0D86-8418-4B8D-942D-DD3701D9DC8D}" xr6:coauthVersionLast="46" xr6:coauthVersionMax="46" xr10:uidLastSave="{00000000-0000-0000-0000-000000000000}"/>
  <bookViews>
    <workbookView xWindow="10140" yWindow="2745" windowWidth="21600" windowHeight="13185" tabRatio="603" xr2:uid="{00000000-000D-0000-FFFF-FFFF00000000}"/>
  </bookViews>
  <sheets>
    <sheet name="Inhoud" sheetId="21" r:id="rId1"/>
    <sheet name="Fasering" sheetId="1" r:id="rId2"/>
    <sheet name="L4" sheetId="4" r:id="rId3"/>
    <sheet name="L3" sheetId="7" r:id="rId4"/>
    <sheet name="L2" sheetId="8" r:id="rId5"/>
    <sheet name="A1" sheetId="9" r:id="rId6"/>
    <sheet name="A2" sheetId="10" r:id="rId7"/>
    <sheet name="A3" sheetId="11" r:id="rId8"/>
    <sheet name="MV2" sheetId="12" r:id="rId9"/>
    <sheet name="B3" sheetId="13" r:id="rId10"/>
    <sheet name="B2B" sheetId="14" r:id="rId11"/>
    <sheet name="B2A" sheetId="2" r:id="rId12"/>
    <sheet name="B1C" sheetId="15" r:id="rId13"/>
    <sheet name="B1B" sheetId="16" r:id="rId14"/>
    <sheet name="MV1" sheetId="5" r:id="rId15"/>
    <sheet name="MV1bis" sheetId="22" r:id="rId16"/>
    <sheet name="L1" sheetId="17" r:id="rId17"/>
    <sheet name="K3" sheetId="18" r:id="rId18"/>
    <sheet name="G1" sheetId="19" r:id="rId19"/>
    <sheet name="GS" sheetId="20" r:id="rId20"/>
    <sheet name="GEW" sheetId="3" r:id="rId21"/>
  </sheets>
  <definedNames>
    <definedName name="_xlnm.Print_Area" localSheetId="13">B1B!$A$1:$AU$38</definedName>
    <definedName name="_xlnm.Print_Area" localSheetId="12">B1C!$A$1:$AU$37</definedName>
    <definedName name="_xlnm.Print_Area" localSheetId="11">B2A!$A$1:$AU$37</definedName>
    <definedName name="_xlnm.Print_Area" localSheetId="9">'B3'!$A$1:$AU$36</definedName>
    <definedName name="_xlnm.Print_Area" localSheetId="4">'L2'!$A$1:$AU$38</definedName>
    <definedName name="_xlnm.Print_Titles" localSheetId="5">'A1'!$A:$A</definedName>
    <definedName name="_xlnm.Print_Titles" localSheetId="6">'A2'!$A:$A</definedName>
    <definedName name="_xlnm.Print_Titles" localSheetId="7">'A3'!$A:$A</definedName>
    <definedName name="_xlnm.Print_Titles" localSheetId="13">B1B!$A:$A</definedName>
    <definedName name="_xlnm.Print_Titles" localSheetId="12">B1C!$A:$A</definedName>
    <definedName name="_xlnm.Print_Titles" localSheetId="11">B2A!$A:$A</definedName>
    <definedName name="_xlnm.Print_Titles" localSheetId="10">B2B!$A:$A</definedName>
    <definedName name="_xlnm.Print_Titles" localSheetId="9">'B3'!$A:$A</definedName>
    <definedName name="_xlnm.Print_Titles" localSheetId="18">'G1'!$A:$A</definedName>
    <definedName name="_xlnm.Print_Titles" localSheetId="19">GS!$A:$A</definedName>
    <definedName name="_xlnm.Print_Titles" localSheetId="17">'K3'!$A:$A</definedName>
    <definedName name="_xlnm.Print_Titles" localSheetId="16">'L1'!$A:$A</definedName>
    <definedName name="_xlnm.Print_Titles" localSheetId="4">'L2'!$A:$A</definedName>
    <definedName name="_xlnm.Print_Titles" localSheetId="3">'L3'!$A:$A</definedName>
    <definedName name="_xlnm.Print_Titles" localSheetId="2">'L4'!$A:$A</definedName>
    <definedName name="_xlnm.Print_Titles" localSheetId="14">'MV1'!$A:$A</definedName>
    <definedName name="_xlnm.Print_Titles" localSheetId="15">MV1bis!$A:$A</definedName>
    <definedName name="_xlnm.Print_Titles" localSheetId="8">'MV2'!$A:$A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1" l="1"/>
  <c r="F5" i="1" l="1"/>
  <c r="F6" i="1" s="1"/>
  <c r="F7" i="1" s="1"/>
  <c r="F8" i="1" s="1"/>
  <c r="F9" i="1" s="1"/>
  <c r="F10" i="1" s="1"/>
  <c r="F11" i="1" s="1"/>
  <c r="F12" i="1" s="1"/>
  <c r="G12" i="1" l="1"/>
  <c r="G11" i="1"/>
  <c r="G10" i="1"/>
  <c r="G9" i="1"/>
  <c r="G8" i="1"/>
  <c r="G7" i="1"/>
  <c r="G14" i="1" s="1"/>
  <c r="C5" i="1"/>
  <c r="C6" i="1" s="1"/>
  <c r="C7" i="1" s="1"/>
  <c r="C8" i="1" s="1"/>
  <c r="C9" i="1" s="1"/>
  <c r="C10" i="1" s="1"/>
  <c r="C11" i="1" s="1"/>
  <c r="C12" i="1" s="1"/>
  <c r="D10" i="1" l="1"/>
  <c r="D9" i="1"/>
  <c r="D8" i="1"/>
  <c r="D7" i="1"/>
  <c r="D14" i="1" s="1"/>
  <c r="D12" i="1"/>
  <c r="D11" i="1"/>
  <c r="AH2" i="7"/>
  <c r="AK3" i="7"/>
  <c r="AH2" i="8"/>
  <c r="AK3" i="8"/>
  <c r="AH2" i="9"/>
  <c r="AK3" i="9"/>
  <c r="AH2" i="10"/>
  <c r="AK3" i="10"/>
  <c r="AH2" i="11"/>
  <c r="P11" i="22" l="1"/>
  <c r="Q11" i="22" s="1"/>
  <c r="P8" i="22"/>
  <c r="Y35" i="22"/>
  <c r="Z35" i="22" s="1"/>
  <c r="Y34" i="22"/>
  <c r="Z34" i="22" s="1"/>
  <c r="Y33" i="22"/>
  <c r="Z33" i="22" s="1"/>
  <c r="Y32" i="22"/>
  <c r="Z32" i="22" s="1"/>
  <c r="Y31" i="22"/>
  <c r="Z31" i="22" s="1"/>
  <c r="Y30" i="22"/>
  <c r="Z30" i="22" s="1"/>
  <c r="Y29" i="22"/>
  <c r="Z29" i="22" s="1"/>
  <c r="Y28" i="22"/>
  <c r="Z28" i="22" s="1"/>
  <c r="Y27" i="22"/>
  <c r="Z27" i="22" s="1"/>
  <c r="Y26" i="22"/>
  <c r="Z26" i="22" s="1"/>
  <c r="Y25" i="22"/>
  <c r="Z25" i="22" s="1"/>
  <c r="Y24" i="22"/>
  <c r="Z24" i="22" s="1"/>
  <c r="Y23" i="22"/>
  <c r="Z23" i="22" s="1"/>
  <c r="Y22" i="22"/>
  <c r="Z22" i="22" s="1"/>
  <c r="Y21" i="22"/>
  <c r="Z21" i="22" s="1"/>
  <c r="Y20" i="22"/>
  <c r="Z20" i="22" s="1"/>
  <c r="Y19" i="22"/>
  <c r="Z19" i="22" s="1"/>
  <c r="Y18" i="22"/>
  <c r="Z18" i="22" s="1"/>
  <c r="Y17" i="22"/>
  <c r="Z17" i="22" s="1"/>
  <c r="Y16" i="22"/>
  <c r="Z16" i="22" s="1"/>
  <c r="Y15" i="22"/>
  <c r="Z15" i="22" s="1"/>
  <c r="Y14" i="22"/>
  <c r="Z14" i="22" s="1"/>
  <c r="Y13" i="22"/>
  <c r="Z13" i="22" s="1"/>
  <c r="Y12" i="22"/>
  <c r="Z12" i="22" s="1"/>
  <c r="Y11" i="22"/>
  <c r="Z11" i="22" s="1"/>
  <c r="Y10" i="22"/>
  <c r="Z10" i="22" s="1"/>
  <c r="Y9" i="22"/>
  <c r="Z9" i="22" s="1"/>
  <c r="Y8" i="22"/>
  <c r="P35" i="22"/>
  <c r="Q35" i="22" s="1"/>
  <c r="P34" i="22"/>
  <c r="Q34" i="22" s="1"/>
  <c r="P33" i="22"/>
  <c r="Q33" i="22" s="1"/>
  <c r="P32" i="22"/>
  <c r="Q32" i="22" s="1"/>
  <c r="P31" i="22"/>
  <c r="Q31" i="22" s="1"/>
  <c r="P30" i="22"/>
  <c r="Q30" i="22" s="1"/>
  <c r="P29" i="22"/>
  <c r="Q29" i="22" s="1"/>
  <c r="P28" i="22"/>
  <c r="Q28" i="22" s="1"/>
  <c r="P27" i="22"/>
  <c r="Q27" i="22" s="1"/>
  <c r="P26" i="22"/>
  <c r="Q26" i="22" s="1"/>
  <c r="P25" i="22"/>
  <c r="Q25" i="22" s="1"/>
  <c r="P24" i="22"/>
  <c r="Q24" i="22" s="1"/>
  <c r="P23" i="22"/>
  <c r="Q23" i="22" s="1"/>
  <c r="P22" i="22"/>
  <c r="Q22" i="22" s="1"/>
  <c r="P21" i="22"/>
  <c r="Q21" i="22" s="1"/>
  <c r="P20" i="22"/>
  <c r="Q20" i="22" s="1"/>
  <c r="P19" i="22"/>
  <c r="Q19" i="22" s="1"/>
  <c r="P18" i="22"/>
  <c r="Q18" i="22" s="1"/>
  <c r="P17" i="22"/>
  <c r="Q17" i="22" s="1"/>
  <c r="P16" i="22"/>
  <c r="Q16" i="22" s="1"/>
  <c r="P15" i="22"/>
  <c r="Q15" i="22" s="1"/>
  <c r="P14" i="22"/>
  <c r="Q14" i="22" s="1"/>
  <c r="P13" i="22"/>
  <c r="Q13" i="22" s="1"/>
  <c r="P12" i="22"/>
  <c r="Q12" i="22" s="1"/>
  <c r="P10" i="22"/>
  <c r="Q10" i="22" s="1"/>
  <c r="P9" i="22"/>
  <c r="Q9" i="22" s="1"/>
  <c r="A9" i="22" l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K2" i="22"/>
  <c r="AH1" i="22"/>
  <c r="Z8" i="22" l="1"/>
  <c r="Q8" i="22"/>
  <c r="AH1" i="20" l="1"/>
  <c r="AH1" i="19"/>
  <c r="AH1" i="18"/>
  <c r="AH2" i="17"/>
  <c r="AH2" i="5"/>
  <c r="AH2" i="16"/>
  <c r="AH1" i="15"/>
  <c r="AH1" i="2"/>
  <c r="AH2" i="14"/>
  <c r="AH1" i="13"/>
  <c r="AH1" i="12"/>
  <c r="O3" i="4" l="1"/>
  <c r="D10" i="4" s="1"/>
  <c r="D8" i="4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K2" i="20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K2" i="19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K2" i="18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K3" i="17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K3" i="16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K2" i="15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K3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K2" i="13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K2" i="12"/>
  <c r="AK3" i="5"/>
  <c r="AK2" i="2"/>
  <c r="AK3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O3" i="17" l="1"/>
  <c r="O3" i="15"/>
  <c r="D15" i="15" s="1"/>
  <c r="E15" i="15" s="1"/>
  <c r="O2" i="22"/>
  <c r="O3" i="9"/>
  <c r="D36" i="9" s="1"/>
  <c r="E36" i="9" s="1"/>
  <c r="O3" i="7"/>
  <c r="D22" i="7" s="1"/>
  <c r="E22" i="7" s="1"/>
  <c r="O3" i="14"/>
  <c r="Y32" i="14" s="1"/>
  <c r="D6" i="22"/>
  <c r="L1" i="22" s="1"/>
  <c r="D8" i="8"/>
  <c r="F8" i="8" s="1"/>
  <c r="D6" i="12"/>
  <c r="F6" i="12" s="1"/>
  <c r="D6" i="13"/>
  <c r="L1" i="13" s="1"/>
  <c r="C10" i="3"/>
  <c r="M1" i="3" s="1"/>
  <c r="D8" i="9"/>
  <c r="L1" i="9" s="1"/>
  <c r="D8" i="5"/>
  <c r="D7" i="15"/>
  <c r="AA8" i="22"/>
  <c r="AA12" i="22"/>
  <c r="R14" i="22"/>
  <c r="AA22" i="22"/>
  <c r="R15" i="22"/>
  <c r="AA30" i="22"/>
  <c r="R21" i="22"/>
  <c r="R28" i="22"/>
  <c r="R31" i="22"/>
  <c r="AA11" i="22"/>
  <c r="R20" i="22"/>
  <c r="R13" i="22"/>
  <c r="AA28" i="22"/>
  <c r="AA27" i="22"/>
  <c r="AA33" i="22"/>
  <c r="AA35" i="22"/>
  <c r="AA18" i="22"/>
  <c r="AA21" i="22"/>
  <c r="R12" i="22"/>
  <c r="R19" i="22"/>
  <c r="AA14" i="22"/>
  <c r="R24" i="22"/>
  <c r="R33" i="22"/>
  <c r="AA29" i="22"/>
  <c r="R9" i="22"/>
  <c r="AA31" i="22"/>
  <c r="R34" i="22"/>
  <c r="R16" i="22"/>
  <c r="R23" i="22"/>
  <c r="R25" i="22"/>
  <c r="R10" i="22"/>
  <c r="AA16" i="22"/>
  <c r="R11" i="22"/>
  <c r="R26" i="22"/>
  <c r="R29" i="22"/>
  <c r="AA13" i="22"/>
  <c r="AA15" i="22"/>
  <c r="AA19" i="22"/>
  <c r="R18" i="22"/>
  <c r="AA20" i="22"/>
  <c r="AA24" i="22"/>
  <c r="R27" i="22"/>
  <c r="R30" i="22"/>
  <c r="AA34" i="22"/>
  <c r="R8" i="22"/>
  <c r="AA9" i="22"/>
  <c r="AA25" i="22"/>
  <c r="R32" i="22"/>
  <c r="R35" i="22"/>
  <c r="AA10" i="22"/>
  <c r="R17" i="22"/>
  <c r="AA26" i="22"/>
  <c r="R22" i="22"/>
  <c r="AA23" i="22"/>
  <c r="AA32" i="22"/>
  <c r="AA17" i="22"/>
  <c r="D8" i="7"/>
  <c r="D8" i="11"/>
  <c r="D7" i="2"/>
  <c r="D6" i="18"/>
  <c r="F6" i="18" s="1"/>
  <c r="D8" i="10"/>
  <c r="F8" i="10" s="1"/>
  <c r="D8" i="14"/>
  <c r="L1" i="14" s="1"/>
  <c r="D8" i="17"/>
  <c r="F8" i="17" s="1"/>
  <c r="D6" i="20"/>
  <c r="F6" i="20" s="1"/>
  <c r="D8" i="16"/>
  <c r="F8" i="16" s="1"/>
  <c r="D6" i="19"/>
  <c r="F6" i="19" s="1"/>
  <c r="O2" i="18"/>
  <c r="F30" i="18" s="1"/>
  <c r="O3" i="10"/>
  <c r="D11" i="10" s="1"/>
  <c r="E11" i="10" s="1"/>
  <c r="O2" i="12"/>
  <c r="D13" i="12" s="1"/>
  <c r="E13" i="12" s="1"/>
  <c r="O2" i="13"/>
  <c r="Y29" i="13" s="1"/>
  <c r="O3" i="16"/>
  <c r="Y16" i="16" s="1"/>
  <c r="O2" i="19"/>
  <c r="D32" i="19" s="1"/>
  <c r="E32" i="19" s="1"/>
  <c r="O2" i="20"/>
  <c r="Y23" i="20" s="1"/>
  <c r="O3" i="8"/>
  <c r="F13" i="8" s="1"/>
  <c r="O3" i="11"/>
  <c r="Y31" i="11" s="1"/>
  <c r="F6" i="13"/>
  <c r="P37" i="17"/>
  <c r="Y36" i="17"/>
  <c r="D36" i="17"/>
  <c r="E36" i="17" s="1"/>
  <c r="F34" i="17"/>
  <c r="P33" i="17"/>
  <c r="Y32" i="17"/>
  <c r="D32" i="17"/>
  <c r="E32" i="17" s="1"/>
  <c r="F30" i="17"/>
  <c r="P29" i="17"/>
  <c r="F36" i="17"/>
  <c r="P35" i="17"/>
  <c r="Y34" i="17"/>
  <c r="D34" i="17"/>
  <c r="E34" i="17" s="1"/>
  <c r="F32" i="17"/>
  <c r="P31" i="17"/>
  <c r="F37" i="17"/>
  <c r="Y35" i="17"/>
  <c r="P32" i="17"/>
  <c r="F29" i="17"/>
  <c r="Y37" i="17"/>
  <c r="P34" i="17"/>
  <c r="D33" i="17"/>
  <c r="E33" i="17" s="1"/>
  <c r="Y30" i="17"/>
  <c r="Y29" i="17"/>
  <c r="F28" i="17"/>
  <c r="P27" i="17"/>
  <c r="Y26" i="17"/>
  <c r="D26" i="17"/>
  <c r="E26" i="17" s="1"/>
  <c r="D37" i="17"/>
  <c r="E37" i="17" s="1"/>
  <c r="Y33" i="17"/>
  <c r="F31" i="17"/>
  <c r="Y28" i="17"/>
  <c r="F23" i="17"/>
  <c r="P22" i="17"/>
  <c r="Y21" i="17"/>
  <c r="D21" i="17"/>
  <c r="E21" i="17" s="1"/>
  <c r="F19" i="17"/>
  <c r="P18" i="17"/>
  <c r="Y17" i="17"/>
  <c r="D17" i="17"/>
  <c r="E17" i="17" s="1"/>
  <c r="F15" i="17"/>
  <c r="P14" i="17"/>
  <c r="Y13" i="17"/>
  <c r="D13" i="17"/>
  <c r="E13" i="17" s="1"/>
  <c r="P36" i="17"/>
  <c r="D35" i="17"/>
  <c r="E35" i="17" s="1"/>
  <c r="Y31" i="17"/>
  <c r="P30" i="17"/>
  <c r="D30" i="17"/>
  <c r="E30" i="17" s="1"/>
  <c r="Y27" i="17"/>
  <c r="D27" i="17"/>
  <c r="E27" i="17" s="1"/>
  <c r="Y25" i="17"/>
  <c r="F24" i="17"/>
  <c r="P23" i="17"/>
  <c r="Y22" i="17"/>
  <c r="D22" i="17"/>
  <c r="E22" i="17" s="1"/>
  <c r="F20" i="17"/>
  <c r="P19" i="17"/>
  <c r="Y18" i="17"/>
  <c r="D18" i="17"/>
  <c r="E18" i="17" s="1"/>
  <c r="F16" i="17"/>
  <c r="P15" i="17"/>
  <c r="Y14" i="17"/>
  <c r="D14" i="17"/>
  <c r="E14" i="17" s="1"/>
  <c r="F12" i="17"/>
  <c r="D11" i="17"/>
  <c r="E11" i="17" s="1"/>
  <c r="D16" i="17"/>
  <c r="E16" i="17" s="1"/>
  <c r="P17" i="17"/>
  <c r="Y20" i="17"/>
  <c r="F22" i="17"/>
  <c r="D24" i="17"/>
  <c r="E24" i="17" s="1"/>
  <c r="D29" i="17"/>
  <c r="E29" i="17" s="1"/>
  <c r="F33" i="17"/>
  <c r="F10" i="17"/>
  <c r="P16" i="17"/>
  <c r="Y19" i="17"/>
  <c r="F21" i="17"/>
  <c r="P25" i="17"/>
  <c r="D10" i="17"/>
  <c r="E10" i="17" s="1"/>
  <c r="Y10" i="17"/>
  <c r="P11" i="17"/>
  <c r="P12" i="17"/>
  <c r="Y15" i="17"/>
  <c r="F17" i="17"/>
  <c r="D19" i="17"/>
  <c r="E19" i="17" s="1"/>
  <c r="P20" i="17"/>
  <c r="Y23" i="17"/>
  <c r="P26" i="17"/>
  <c r="D28" i="17"/>
  <c r="E28" i="17" s="1"/>
  <c r="Y11" i="17"/>
  <c r="Y12" i="17"/>
  <c r="F14" i="17"/>
  <c r="F26" i="17"/>
  <c r="F13" i="17"/>
  <c r="D15" i="17"/>
  <c r="E15" i="17" s="1"/>
  <c r="D23" i="17"/>
  <c r="E23" i="17" s="1"/>
  <c r="P24" i="17"/>
  <c r="D25" i="17"/>
  <c r="E25" i="17" s="1"/>
  <c r="F35" i="17"/>
  <c r="P10" i="17"/>
  <c r="F11" i="17"/>
  <c r="D12" i="17"/>
  <c r="E12" i="17" s="1"/>
  <c r="P13" i="17"/>
  <c r="Y16" i="17"/>
  <c r="F18" i="17"/>
  <c r="D20" i="17"/>
  <c r="E20" i="17" s="1"/>
  <c r="P21" i="17"/>
  <c r="Y24" i="17"/>
  <c r="F25" i="17"/>
  <c r="F27" i="17"/>
  <c r="P28" i="17"/>
  <c r="D31" i="17"/>
  <c r="E31" i="17" s="1"/>
  <c r="F14" i="16"/>
  <c r="F11" i="16"/>
  <c r="D14" i="16"/>
  <c r="E14" i="16" s="1"/>
  <c r="Y21" i="16"/>
  <c r="Y30" i="16"/>
  <c r="F30" i="16"/>
  <c r="F29" i="16"/>
  <c r="P28" i="16"/>
  <c r="Y36" i="16"/>
  <c r="D26" i="16"/>
  <c r="E26" i="16" s="1"/>
  <c r="P20" i="16"/>
  <c r="F24" i="16"/>
  <c r="D24" i="16"/>
  <c r="E24" i="16" s="1"/>
  <c r="D15" i="16"/>
  <c r="E15" i="16" s="1"/>
  <c r="P16" i="16"/>
  <c r="F20" i="16"/>
  <c r="D9" i="15"/>
  <c r="E9" i="15" s="1"/>
  <c r="Y9" i="15"/>
  <c r="Z9" i="15" s="1"/>
  <c r="P9" i="15"/>
  <c r="F10" i="15"/>
  <c r="F11" i="15"/>
  <c r="P10" i="15"/>
  <c r="Y11" i="15"/>
  <c r="Y12" i="15"/>
  <c r="Y13" i="15"/>
  <c r="P36" i="15"/>
  <c r="Y35" i="15"/>
  <c r="D35" i="15"/>
  <c r="E35" i="15" s="1"/>
  <c r="F33" i="15"/>
  <c r="P32" i="15"/>
  <c r="F36" i="15"/>
  <c r="P35" i="15"/>
  <c r="Y34" i="15"/>
  <c r="D34" i="15"/>
  <c r="E34" i="15" s="1"/>
  <c r="F32" i="15"/>
  <c r="P31" i="15"/>
  <c r="Y30" i="15"/>
  <c r="D30" i="15"/>
  <c r="E30" i="15" s="1"/>
  <c r="F28" i="15"/>
  <c r="F35" i="15"/>
  <c r="P34" i="15"/>
  <c r="Y33" i="15"/>
  <c r="D33" i="15"/>
  <c r="E33" i="15" s="1"/>
  <c r="F31" i="15"/>
  <c r="P30" i="15"/>
  <c r="Y29" i="15"/>
  <c r="D29" i="15"/>
  <c r="E29" i="15" s="1"/>
  <c r="Y36" i="15"/>
  <c r="D36" i="15"/>
  <c r="E36" i="15" s="1"/>
  <c r="F34" i="15"/>
  <c r="P33" i="15"/>
  <c r="Y32" i="15"/>
  <c r="D32" i="15"/>
  <c r="E32" i="15" s="1"/>
  <c r="F30" i="15"/>
  <c r="P29" i="15"/>
  <c r="Y28" i="15"/>
  <c r="P28" i="15"/>
  <c r="F26" i="15"/>
  <c r="P25" i="15"/>
  <c r="Y24" i="15"/>
  <c r="D24" i="15"/>
  <c r="E24" i="15" s="1"/>
  <c r="F22" i="15"/>
  <c r="P21" i="15"/>
  <c r="Y20" i="15"/>
  <c r="D20" i="15"/>
  <c r="E20" i="15" s="1"/>
  <c r="F29" i="15"/>
  <c r="Y27" i="15"/>
  <c r="D27" i="15"/>
  <c r="E27" i="15" s="1"/>
  <c r="F25" i="15"/>
  <c r="Y31" i="15"/>
  <c r="D28" i="15"/>
  <c r="E28" i="15" s="1"/>
  <c r="P27" i="15"/>
  <c r="Y26" i="15"/>
  <c r="D26" i="15"/>
  <c r="E26" i="15" s="1"/>
  <c r="F24" i="15"/>
  <c r="D31" i="15"/>
  <c r="E31" i="15" s="1"/>
  <c r="F27" i="15"/>
  <c r="P26" i="15"/>
  <c r="Y25" i="15"/>
  <c r="D25" i="15"/>
  <c r="E25" i="15" s="1"/>
  <c r="P24" i="15"/>
  <c r="Y23" i="15"/>
  <c r="Y22" i="15"/>
  <c r="Y21" i="15"/>
  <c r="P19" i="15"/>
  <c r="Y18" i="15"/>
  <c r="D18" i="15"/>
  <c r="E18" i="15" s="1"/>
  <c r="F16" i="15"/>
  <c r="P15" i="15"/>
  <c r="Y14" i="15"/>
  <c r="D14" i="15"/>
  <c r="E14" i="15" s="1"/>
  <c r="F12" i="15"/>
  <c r="P11" i="15"/>
  <c r="F21" i="15"/>
  <c r="F20" i="15"/>
  <c r="F19" i="15"/>
  <c r="P18" i="15"/>
  <c r="Y17" i="15"/>
  <c r="D17" i="15"/>
  <c r="E17" i="15" s="1"/>
  <c r="F15" i="15"/>
  <c r="P14" i="15"/>
  <c r="F23" i="15"/>
  <c r="P20" i="15"/>
  <c r="F18" i="15"/>
  <c r="P17" i="15"/>
  <c r="Y16" i="15"/>
  <c r="D16" i="15"/>
  <c r="E16" i="15" s="1"/>
  <c r="F14" i="15"/>
  <c r="P23" i="15"/>
  <c r="D23" i="15"/>
  <c r="E23" i="15" s="1"/>
  <c r="P22" i="15"/>
  <c r="D22" i="15"/>
  <c r="E22" i="15" s="1"/>
  <c r="D21" i="15"/>
  <c r="E21" i="15" s="1"/>
  <c r="Y19" i="15"/>
  <c r="D19" i="15"/>
  <c r="E19" i="15" s="1"/>
  <c r="F17" i="15"/>
  <c r="P16" i="15"/>
  <c r="Y15" i="15"/>
  <c r="D10" i="15"/>
  <c r="E10" i="15" s="1"/>
  <c r="Y10" i="15"/>
  <c r="D11" i="15"/>
  <c r="E11" i="15" s="1"/>
  <c r="D12" i="15"/>
  <c r="E12" i="15" s="1"/>
  <c r="P12" i="15"/>
  <c r="D13" i="15"/>
  <c r="E13" i="15" s="1"/>
  <c r="P13" i="15"/>
  <c r="F9" i="15"/>
  <c r="F13" i="15"/>
  <c r="F33" i="10"/>
  <c r="D21" i="10"/>
  <c r="E21" i="10" s="1"/>
  <c r="Y20" i="8" l="1"/>
  <c r="Y23" i="14"/>
  <c r="Y29" i="14"/>
  <c r="F21" i="14"/>
  <c r="G21" i="14" s="1"/>
  <c r="F36" i="14"/>
  <c r="G36" i="14" s="1"/>
  <c r="Y30" i="11"/>
  <c r="P24" i="11"/>
  <c r="R24" i="11" s="1"/>
  <c r="P36" i="11"/>
  <c r="F6" i="22"/>
  <c r="F13" i="12"/>
  <c r="G13" i="12" s="1"/>
  <c r="F13" i="9"/>
  <c r="P18" i="11"/>
  <c r="Q18" i="11" s="1"/>
  <c r="D21" i="11"/>
  <c r="E21" i="11" s="1"/>
  <c r="F17" i="14"/>
  <c r="G17" i="14" s="1"/>
  <c r="F31" i="14"/>
  <c r="G31" i="14" s="1"/>
  <c r="F14" i="14"/>
  <c r="G14" i="14" s="1"/>
  <c r="F17" i="18"/>
  <c r="D20" i="9"/>
  <c r="E20" i="9" s="1"/>
  <c r="D25" i="18"/>
  <c r="E25" i="18" s="1"/>
  <c r="Y24" i="9"/>
  <c r="AA24" i="9" s="1"/>
  <c r="Y13" i="11"/>
  <c r="AA13" i="11" s="1"/>
  <c r="D26" i="11"/>
  <c r="E26" i="11" s="1"/>
  <c r="P34" i="11"/>
  <c r="R34" i="11" s="1"/>
  <c r="P10" i="14"/>
  <c r="R10" i="14" s="1"/>
  <c r="F16" i="14"/>
  <c r="G16" i="14" s="1"/>
  <c r="P26" i="14"/>
  <c r="Q26" i="14" s="1"/>
  <c r="D23" i="18"/>
  <c r="E23" i="18" s="1"/>
  <c r="F24" i="9"/>
  <c r="G24" i="9" s="1"/>
  <c r="D8" i="18"/>
  <c r="E8" i="18" s="1"/>
  <c r="Y11" i="18"/>
  <c r="AA11" i="18" s="1"/>
  <c r="Y20" i="18"/>
  <c r="Z20" i="18" s="1"/>
  <c r="F27" i="18"/>
  <c r="G27" i="18" s="1"/>
  <c r="D30" i="9"/>
  <c r="E30" i="9" s="1"/>
  <c r="P35" i="9"/>
  <c r="R35" i="9" s="1"/>
  <c r="F16" i="9"/>
  <c r="F17" i="9"/>
  <c r="G17" i="9" s="1"/>
  <c r="D27" i="9"/>
  <c r="E27" i="9" s="1"/>
  <c r="F37" i="9"/>
  <c r="D23" i="13"/>
  <c r="E23" i="13" s="1"/>
  <c r="F10" i="18"/>
  <c r="G10" i="18" s="1"/>
  <c r="P15" i="18"/>
  <c r="R15" i="18" s="1"/>
  <c r="Y25" i="18"/>
  <c r="Z25" i="18" s="1"/>
  <c r="Y33" i="18"/>
  <c r="AA33" i="18" s="1"/>
  <c r="P36" i="8"/>
  <c r="Q36" i="8" s="1"/>
  <c r="D17" i="8"/>
  <c r="E17" i="8" s="1"/>
  <c r="P14" i="13"/>
  <c r="R14" i="13" s="1"/>
  <c r="F12" i="8"/>
  <c r="G12" i="8" s="1"/>
  <c r="F28" i="8"/>
  <c r="G28" i="8" s="1"/>
  <c r="P37" i="8"/>
  <c r="Q37" i="8" s="1"/>
  <c r="P22" i="8"/>
  <c r="Q22" i="8" s="1"/>
  <c r="D24" i="8"/>
  <c r="E24" i="8" s="1"/>
  <c r="P26" i="8"/>
  <c r="Q26" i="8" s="1"/>
  <c r="Y17" i="8"/>
  <c r="AA17" i="8" s="1"/>
  <c r="F23" i="8"/>
  <c r="G23" i="8" s="1"/>
  <c r="D34" i="8"/>
  <c r="E34" i="8" s="1"/>
  <c r="Y12" i="9"/>
  <c r="AA12" i="9" s="1"/>
  <c r="Y19" i="9"/>
  <c r="Z19" i="9" s="1"/>
  <c r="P31" i="9"/>
  <c r="R31" i="9" s="1"/>
  <c r="P25" i="9"/>
  <c r="R25" i="9" s="1"/>
  <c r="F30" i="9"/>
  <c r="G30" i="9" s="1"/>
  <c r="Y14" i="9"/>
  <c r="AA14" i="9" s="1"/>
  <c r="P22" i="9"/>
  <c r="R22" i="9" s="1"/>
  <c r="F18" i="9"/>
  <c r="G18" i="9" s="1"/>
  <c r="P24" i="9"/>
  <c r="R24" i="9" s="1"/>
  <c r="Y34" i="9"/>
  <c r="Z34" i="9" s="1"/>
  <c r="F10" i="9"/>
  <c r="F24" i="10"/>
  <c r="L1" i="10"/>
  <c r="F35" i="10"/>
  <c r="G35" i="10" s="1"/>
  <c r="D13" i="11"/>
  <c r="E13" i="11" s="1"/>
  <c r="P10" i="9"/>
  <c r="R10" i="9" s="1"/>
  <c r="P11" i="8"/>
  <c r="R11" i="8" s="1"/>
  <c r="Y12" i="8"/>
  <c r="AA12" i="8" s="1"/>
  <c r="P35" i="8"/>
  <c r="R35" i="8" s="1"/>
  <c r="L1" i="12"/>
  <c r="D19" i="13"/>
  <c r="E19" i="13" s="1"/>
  <c r="P24" i="13"/>
  <c r="R24" i="13" s="1"/>
  <c r="Y14" i="8"/>
  <c r="AA14" i="8" s="1"/>
  <c r="Y23" i="8"/>
  <c r="Z23" i="8" s="1"/>
  <c r="P24" i="8"/>
  <c r="Q24" i="8" s="1"/>
  <c r="P30" i="8"/>
  <c r="R30" i="8" s="1"/>
  <c r="D28" i="8"/>
  <c r="E28" i="8" s="1"/>
  <c r="P29" i="8"/>
  <c r="R29" i="8" s="1"/>
  <c r="D11" i="8"/>
  <c r="E11" i="8" s="1"/>
  <c r="F10" i="8"/>
  <c r="F16" i="8"/>
  <c r="G16" i="8" s="1"/>
  <c r="D19" i="8"/>
  <c r="E19" i="8" s="1"/>
  <c r="F14" i="8"/>
  <c r="G14" i="8" s="1"/>
  <c r="Y37" i="8"/>
  <c r="Z37" i="8" s="1"/>
  <c r="Y29" i="8"/>
  <c r="AA29" i="8" s="1"/>
  <c r="Y33" i="8"/>
  <c r="Z33" i="8" s="1"/>
  <c r="D31" i="8"/>
  <c r="E31" i="8" s="1"/>
  <c r="P33" i="8"/>
  <c r="Q33" i="8" s="1"/>
  <c r="Y11" i="8"/>
  <c r="Z11" i="8" s="1"/>
  <c r="F10" i="13"/>
  <c r="G10" i="13" s="1"/>
  <c r="Y21" i="13"/>
  <c r="Z21" i="13" s="1"/>
  <c r="D35" i="13"/>
  <c r="E35" i="13" s="1"/>
  <c r="L1" i="17"/>
  <c r="F20" i="8"/>
  <c r="G20" i="8" s="1"/>
  <c r="P20" i="8"/>
  <c r="Q20" i="8" s="1"/>
  <c r="Y16" i="8"/>
  <c r="AA16" i="8" s="1"/>
  <c r="Y26" i="8"/>
  <c r="Z26" i="8" s="1"/>
  <c r="P34" i="8"/>
  <c r="R34" i="8" s="1"/>
  <c r="D30" i="8"/>
  <c r="E30" i="8" s="1"/>
  <c r="D35" i="8"/>
  <c r="E35" i="8" s="1"/>
  <c r="D36" i="8"/>
  <c r="E36" i="8" s="1"/>
  <c r="D15" i="8"/>
  <c r="E15" i="8" s="1"/>
  <c r="P13" i="13"/>
  <c r="R13" i="13" s="1"/>
  <c r="F26" i="13"/>
  <c r="G26" i="13" s="1"/>
  <c r="F8" i="14"/>
  <c r="L1" i="16"/>
  <c r="P8" i="20"/>
  <c r="R8" i="20" s="1"/>
  <c r="P35" i="12"/>
  <c r="R35" i="12" s="1"/>
  <c r="Y22" i="7"/>
  <c r="AA22" i="7" s="1"/>
  <c r="F12" i="9"/>
  <c r="G12" i="9" s="1"/>
  <c r="Y17" i="9"/>
  <c r="AA17" i="9" s="1"/>
  <c r="F20" i="9"/>
  <c r="G20" i="9" s="1"/>
  <c r="P13" i="9"/>
  <c r="Q13" i="9" s="1"/>
  <c r="F23" i="9"/>
  <c r="G23" i="9" s="1"/>
  <c r="F28" i="9"/>
  <c r="G28" i="9" s="1"/>
  <c r="Y30" i="9"/>
  <c r="Z30" i="9" s="1"/>
  <c r="Y29" i="9"/>
  <c r="AA29" i="9" s="1"/>
  <c r="P32" i="9"/>
  <c r="Q32" i="9" s="1"/>
  <c r="F34" i="9"/>
  <c r="G34" i="9" s="1"/>
  <c r="D15" i="10"/>
  <c r="E15" i="10" s="1"/>
  <c r="F20" i="10"/>
  <c r="G20" i="10" s="1"/>
  <c r="Y11" i="10"/>
  <c r="AA11" i="10" s="1"/>
  <c r="F22" i="19"/>
  <c r="G22" i="19" s="1"/>
  <c r="P11" i="9"/>
  <c r="Q11" i="9" s="1"/>
  <c r="F19" i="9"/>
  <c r="G19" i="9" s="1"/>
  <c r="P23" i="9"/>
  <c r="Q23" i="9" s="1"/>
  <c r="F14" i="9"/>
  <c r="G14" i="9" s="1"/>
  <c r="Y25" i="9"/>
  <c r="Z25" i="9" s="1"/>
  <c r="P30" i="9"/>
  <c r="R30" i="9" s="1"/>
  <c r="F32" i="9"/>
  <c r="G32" i="9" s="1"/>
  <c r="D33" i="9"/>
  <c r="E33" i="9" s="1"/>
  <c r="F33" i="9"/>
  <c r="G33" i="9" s="1"/>
  <c r="F14" i="10"/>
  <c r="G14" i="10" s="1"/>
  <c r="Y31" i="10"/>
  <c r="Z31" i="10" s="1"/>
  <c r="D15" i="11"/>
  <c r="E15" i="11" s="1"/>
  <c r="Y33" i="11"/>
  <c r="Z33" i="11" s="1"/>
  <c r="D10" i="11"/>
  <c r="E10" i="11" s="1"/>
  <c r="F22" i="16"/>
  <c r="G22" i="16" s="1"/>
  <c r="Y24" i="16"/>
  <c r="AA24" i="16" s="1"/>
  <c r="D29" i="16"/>
  <c r="E29" i="16" s="1"/>
  <c r="Y31" i="16"/>
  <c r="AA31" i="16" s="1"/>
  <c r="F11" i="10"/>
  <c r="G11" i="10" s="1"/>
  <c r="Y19" i="10"/>
  <c r="AA19" i="10" s="1"/>
  <c r="Y25" i="10"/>
  <c r="AA25" i="10" s="1"/>
  <c r="Y14" i="10"/>
  <c r="AA14" i="10" s="1"/>
  <c r="F29" i="10"/>
  <c r="G29" i="10" s="1"/>
  <c r="D27" i="10"/>
  <c r="E27" i="10" s="1"/>
  <c r="Y24" i="10"/>
  <c r="AA24" i="10" s="1"/>
  <c r="D36" i="10"/>
  <c r="E36" i="10" s="1"/>
  <c r="Y10" i="10"/>
  <c r="AA10" i="10" s="1"/>
  <c r="P13" i="19"/>
  <c r="R13" i="19" s="1"/>
  <c r="D34" i="19"/>
  <c r="E34" i="19" s="1"/>
  <c r="F22" i="7"/>
  <c r="G22" i="7" s="1"/>
  <c r="Y15" i="10"/>
  <c r="Z15" i="10" s="1"/>
  <c r="P20" i="10"/>
  <c r="R20" i="10" s="1"/>
  <c r="D17" i="10"/>
  <c r="E17" i="10" s="1"/>
  <c r="P19" i="10"/>
  <c r="Q19" i="10" s="1"/>
  <c r="Y33" i="10"/>
  <c r="AA33" i="10" s="1"/>
  <c r="D30" i="10"/>
  <c r="E30" i="10" s="1"/>
  <c r="F32" i="10"/>
  <c r="G32" i="10" s="1"/>
  <c r="P37" i="10"/>
  <c r="Q37" i="10" s="1"/>
  <c r="P17" i="19"/>
  <c r="Q17" i="19" s="1"/>
  <c r="P12" i="19"/>
  <c r="R12" i="19" s="1"/>
  <c r="P21" i="7"/>
  <c r="P14" i="10"/>
  <c r="R14" i="10" s="1"/>
  <c r="D12" i="10"/>
  <c r="E12" i="10" s="1"/>
  <c r="Y20" i="10"/>
  <c r="Z20" i="10" s="1"/>
  <c r="Y21" i="10"/>
  <c r="AA21" i="10" s="1"/>
  <c r="P23" i="10"/>
  <c r="R23" i="10" s="1"/>
  <c r="P35" i="10"/>
  <c r="R35" i="10" s="1"/>
  <c r="P36" i="10"/>
  <c r="Q36" i="10" s="1"/>
  <c r="F30" i="10"/>
  <c r="G30" i="10" s="1"/>
  <c r="P11" i="10"/>
  <c r="Q11" i="10" s="1"/>
  <c r="P28" i="19"/>
  <c r="R28" i="19" s="1"/>
  <c r="D33" i="7"/>
  <c r="E33" i="7" s="1"/>
  <c r="Y30" i="7"/>
  <c r="Z30" i="7" s="1"/>
  <c r="Y16" i="7"/>
  <c r="AA16" i="7" s="1"/>
  <c r="P28" i="7"/>
  <c r="P15" i="7"/>
  <c r="F29" i="7"/>
  <c r="G29" i="7" s="1"/>
  <c r="D14" i="7"/>
  <c r="E14" i="7" s="1"/>
  <c r="D32" i="7"/>
  <c r="E32" i="7" s="1"/>
  <c r="Y25" i="7"/>
  <c r="Z25" i="7" s="1"/>
  <c r="P37" i="7"/>
  <c r="Q37" i="7" s="1"/>
  <c r="P23" i="7"/>
  <c r="Q23" i="7" s="1"/>
  <c r="F10" i="7"/>
  <c r="F24" i="7"/>
  <c r="G24" i="7" s="1"/>
  <c r="D31" i="7"/>
  <c r="E31" i="7" s="1"/>
  <c r="D28" i="7"/>
  <c r="E28" i="7" s="1"/>
  <c r="F30" i="7"/>
  <c r="G30" i="7" s="1"/>
  <c r="P31" i="7"/>
  <c r="Y32" i="7"/>
  <c r="AA32" i="7" s="1"/>
  <c r="D26" i="7"/>
  <c r="E26" i="7" s="1"/>
  <c r="P34" i="13"/>
  <c r="Q34" i="13" s="1"/>
  <c r="Y31" i="13"/>
  <c r="P26" i="13"/>
  <c r="F24" i="13"/>
  <c r="G24" i="13" s="1"/>
  <c r="F19" i="13"/>
  <c r="G19" i="13" s="1"/>
  <c r="Y20" i="13"/>
  <c r="Z20" i="13" s="1"/>
  <c r="P11" i="13"/>
  <c r="R11" i="13" s="1"/>
  <c r="F11" i="13"/>
  <c r="G11" i="13" s="1"/>
  <c r="D12" i="13"/>
  <c r="E12" i="13" s="1"/>
  <c r="Y8" i="13"/>
  <c r="AA8" i="13" s="1"/>
  <c r="D34" i="13"/>
  <c r="E34" i="13" s="1"/>
  <c r="F31" i="13"/>
  <c r="G31" i="13" s="1"/>
  <c r="D32" i="13"/>
  <c r="E32" i="13" s="1"/>
  <c r="F30" i="13"/>
  <c r="G30" i="13" s="1"/>
  <c r="F20" i="13"/>
  <c r="G20" i="13" s="1"/>
  <c r="Y17" i="13"/>
  <c r="Z17" i="13" s="1"/>
  <c r="Y24" i="13"/>
  <c r="AA24" i="13" s="1"/>
  <c r="Y28" i="13"/>
  <c r="AA28" i="13" s="1"/>
  <c r="F15" i="7"/>
  <c r="G15" i="7" s="1"/>
  <c r="Y10" i="9"/>
  <c r="P37" i="9"/>
  <c r="Q37" i="9" s="1"/>
  <c r="P33" i="9"/>
  <c r="R33" i="9" s="1"/>
  <c r="P29" i="9"/>
  <c r="R29" i="9" s="1"/>
  <c r="D35" i="9"/>
  <c r="E35" i="9" s="1"/>
  <c r="D31" i="9"/>
  <c r="E31" i="9" s="1"/>
  <c r="Y37" i="9"/>
  <c r="AA37" i="9" s="1"/>
  <c r="F31" i="9"/>
  <c r="G31" i="9" s="1"/>
  <c r="F26" i="9"/>
  <c r="G26" i="9" s="1"/>
  <c r="F22" i="9"/>
  <c r="G22" i="9" s="1"/>
  <c r="D29" i="9"/>
  <c r="E29" i="9" s="1"/>
  <c r="F25" i="9"/>
  <c r="G25" i="9" s="1"/>
  <c r="Y33" i="9"/>
  <c r="AA33" i="9" s="1"/>
  <c r="Y26" i="9"/>
  <c r="AA26" i="9" s="1"/>
  <c r="F29" i="9"/>
  <c r="G29" i="9" s="1"/>
  <c r="D25" i="9"/>
  <c r="E25" i="9" s="1"/>
  <c r="Y20" i="9"/>
  <c r="AA20" i="9" s="1"/>
  <c r="Y16" i="9"/>
  <c r="Z16" i="9" s="1"/>
  <c r="D26" i="9"/>
  <c r="E26" i="9" s="1"/>
  <c r="D19" i="9"/>
  <c r="E19" i="9" s="1"/>
  <c r="D15" i="9"/>
  <c r="E15" i="9" s="1"/>
  <c r="Y18" i="9"/>
  <c r="AA18" i="9" s="1"/>
  <c r="D22" i="9"/>
  <c r="E22" i="9" s="1"/>
  <c r="P18" i="9"/>
  <c r="R18" i="9" s="1"/>
  <c r="D12" i="9"/>
  <c r="E12" i="9" s="1"/>
  <c r="Y13" i="9"/>
  <c r="AA13" i="9" s="1"/>
  <c r="D13" i="9"/>
  <c r="E13" i="9" s="1"/>
  <c r="D10" i="9"/>
  <c r="E10" i="9" s="1"/>
  <c r="P12" i="9"/>
  <c r="Q12" i="9" s="1"/>
  <c r="Y11" i="9"/>
  <c r="Z11" i="9" s="1"/>
  <c r="P14" i="9"/>
  <c r="R14" i="9" s="1"/>
  <c r="P15" i="9"/>
  <c r="R15" i="9" s="1"/>
  <c r="D21" i="9"/>
  <c r="E21" i="9" s="1"/>
  <c r="D18" i="9"/>
  <c r="E18" i="9" s="1"/>
  <c r="Y15" i="9"/>
  <c r="P20" i="9"/>
  <c r="R20" i="9" s="1"/>
  <c r="D16" i="9"/>
  <c r="E16" i="9" s="1"/>
  <c r="P21" i="9"/>
  <c r="R21" i="9" s="1"/>
  <c r="P26" i="9"/>
  <c r="R26" i="9" s="1"/>
  <c r="F35" i="9"/>
  <c r="G35" i="9" s="1"/>
  <c r="D23" i="9"/>
  <c r="E23" i="9" s="1"/>
  <c r="Y27" i="9"/>
  <c r="Z27" i="9" s="1"/>
  <c r="D34" i="9"/>
  <c r="E34" i="9" s="1"/>
  <c r="D28" i="9"/>
  <c r="E28" i="9" s="1"/>
  <c r="P34" i="9"/>
  <c r="R34" i="9" s="1"/>
  <c r="F36" i="9"/>
  <c r="G36" i="9" s="1"/>
  <c r="Y35" i="9"/>
  <c r="D32" i="9"/>
  <c r="E32" i="9" s="1"/>
  <c r="Y36" i="9"/>
  <c r="Z36" i="9" s="1"/>
  <c r="P16" i="13"/>
  <c r="Q16" i="13" s="1"/>
  <c r="F18" i="13"/>
  <c r="G18" i="13" s="1"/>
  <c r="Y14" i="13"/>
  <c r="P22" i="13"/>
  <c r="Q22" i="13" s="1"/>
  <c r="D28" i="13"/>
  <c r="E28" i="13" s="1"/>
  <c r="F28" i="13"/>
  <c r="G28" i="13" s="1"/>
  <c r="D35" i="7"/>
  <c r="E35" i="7" s="1"/>
  <c r="F36" i="7"/>
  <c r="G36" i="7" s="1"/>
  <c r="P36" i="7"/>
  <c r="R36" i="7" s="1"/>
  <c r="Y37" i="7"/>
  <c r="D11" i="9"/>
  <c r="E11" i="9" s="1"/>
  <c r="D14" i="9"/>
  <c r="E14" i="9" s="1"/>
  <c r="F15" i="9"/>
  <c r="G15" i="9" s="1"/>
  <c r="D17" i="9"/>
  <c r="E17" i="9" s="1"/>
  <c r="Y21" i="9"/>
  <c r="P19" i="9"/>
  <c r="R19" i="9" s="1"/>
  <c r="P16" i="9"/>
  <c r="Q16" i="9" s="1"/>
  <c r="F21" i="9"/>
  <c r="G21" i="9" s="1"/>
  <c r="P17" i="9"/>
  <c r="R17" i="9" s="1"/>
  <c r="Y22" i="9"/>
  <c r="Z22" i="9" s="1"/>
  <c r="F27" i="9"/>
  <c r="G27" i="9" s="1"/>
  <c r="P27" i="9"/>
  <c r="Y23" i="9"/>
  <c r="P28" i="9"/>
  <c r="Q28" i="9" s="1"/>
  <c r="D24" i="9"/>
  <c r="E24" i="9" s="1"/>
  <c r="Y28" i="9"/>
  <c r="AA28" i="9" s="1"/>
  <c r="D37" i="9"/>
  <c r="E37" i="9" s="1"/>
  <c r="Y31" i="9"/>
  <c r="AA31" i="9" s="1"/>
  <c r="P36" i="9"/>
  <c r="R36" i="9" s="1"/>
  <c r="Y32" i="9"/>
  <c r="AA32" i="9" s="1"/>
  <c r="F11" i="9"/>
  <c r="G11" i="9" s="1"/>
  <c r="P26" i="12"/>
  <c r="R26" i="12" s="1"/>
  <c r="Y11" i="13"/>
  <c r="AA11" i="13" s="1"/>
  <c r="Y9" i="13"/>
  <c r="Z9" i="13" s="1"/>
  <c r="F16" i="13"/>
  <c r="G16" i="13" s="1"/>
  <c r="Y18" i="13"/>
  <c r="Z18" i="13" s="1"/>
  <c r="F34" i="13"/>
  <c r="G34" i="13" s="1"/>
  <c r="Y30" i="13"/>
  <c r="Z30" i="13" s="1"/>
  <c r="F17" i="7"/>
  <c r="G17" i="7" s="1"/>
  <c r="P16" i="7"/>
  <c r="Y17" i="7"/>
  <c r="D20" i="10"/>
  <c r="E20" i="10" s="1"/>
  <c r="P10" i="10"/>
  <c r="P16" i="10"/>
  <c r="Q16" i="10" s="1"/>
  <c r="F25" i="10"/>
  <c r="G25" i="10" s="1"/>
  <c r="Y17" i="10"/>
  <c r="Z17" i="10" s="1"/>
  <c r="P15" i="10"/>
  <c r="R15" i="10" s="1"/>
  <c r="Y26" i="10"/>
  <c r="Z26" i="10" s="1"/>
  <c r="D33" i="10"/>
  <c r="E33" i="10" s="1"/>
  <c r="P30" i="10"/>
  <c r="R30" i="10" s="1"/>
  <c r="F26" i="10"/>
  <c r="G26" i="10" s="1"/>
  <c r="D32" i="10"/>
  <c r="E32" i="10" s="1"/>
  <c r="F14" i="11"/>
  <c r="G14" i="11" s="1"/>
  <c r="F13" i="11"/>
  <c r="G13" i="11" s="1"/>
  <c r="D28" i="11"/>
  <c r="E28" i="11" s="1"/>
  <c r="F12" i="18"/>
  <c r="G12" i="18" s="1"/>
  <c r="D19" i="18"/>
  <c r="E19" i="18" s="1"/>
  <c r="D13" i="19"/>
  <c r="E13" i="19" s="1"/>
  <c r="Y34" i="20"/>
  <c r="Z34" i="20" s="1"/>
  <c r="P30" i="20"/>
  <c r="P25" i="20"/>
  <c r="R25" i="20" s="1"/>
  <c r="D31" i="20"/>
  <c r="E31" i="20" s="1"/>
  <c r="Y17" i="20"/>
  <c r="AA17" i="20" s="1"/>
  <c r="F14" i="20"/>
  <c r="G14" i="20" s="1"/>
  <c r="P15" i="20"/>
  <c r="R15" i="20" s="1"/>
  <c r="D34" i="20"/>
  <c r="E34" i="20" s="1"/>
  <c r="F30" i="20"/>
  <c r="G30" i="20" s="1"/>
  <c r="Y26" i="20"/>
  <c r="AA26" i="20" s="1"/>
  <c r="D17" i="20"/>
  <c r="E17" i="20" s="1"/>
  <c r="P16" i="20"/>
  <c r="R16" i="20" s="1"/>
  <c r="Y15" i="20"/>
  <c r="D30" i="20"/>
  <c r="E30" i="20" s="1"/>
  <c r="F26" i="20"/>
  <c r="G26" i="20" s="1"/>
  <c r="D27" i="20"/>
  <c r="E27" i="20" s="1"/>
  <c r="D20" i="20"/>
  <c r="E20" i="20" s="1"/>
  <c r="F20" i="20"/>
  <c r="G20" i="20" s="1"/>
  <c r="D10" i="20"/>
  <c r="E10" i="20" s="1"/>
  <c r="P34" i="20"/>
  <c r="P24" i="20"/>
  <c r="Q24" i="20" s="1"/>
  <c r="D25" i="20"/>
  <c r="E25" i="20" s="1"/>
  <c r="F18" i="20"/>
  <c r="G18" i="20" s="1"/>
  <c r="D8" i="20"/>
  <c r="E8" i="20" s="1"/>
  <c r="P17" i="12"/>
  <c r="Q17" i="12" s="1"/>
  <c r="F8" i="12"/>
  <c r="P31" i="12"/>
  <c r="R31" i="12" s="1"/>
  <c r="Y28" i="12"/>
  <c r="Z28" i="12" s="1"/>
  <c r="Y31" i="12"/>
  <c r="AA31" i="12" s="1"/>
  <c r="F27" i="12"/>
  <c r="G27" i="12" s="1"/>
  <c r="Y33" i="12"/>
  <c r="AA33" i="12" s="1"/>
  <c r="D25" i="12"/>
  <c r="E25" i="12" s="1"/>
  <c r="D21" i="12"/>
  <c r="E21" i="12" s="1"/>
  <c r="D23" i="12"/>
  <c r="E23" i="12" s="1"/>
  <c r="Y23" i="12"/>
  <c r="Z23" i="12" s="1"/>
  <c r="D24" i="12"/>
  <c r="E24" i="12" s="1"/>
  <c r="D15" i="12"/>
  <c r="E15" i="12" s="1"/>
  <c r="P34" i="12"/>
  <c r="R34" i="12" s="1"/>
  <c r="Y14" i="12"/>
  <c r="AA14" i="12" s="1"/>
  <c r="F17" i="12"/>
  <c r="G17" i="12" s="1"/>
  <c r="F11" i="12"/>
  <c r="G11" i="12" s="1"/>
  <c r="D12" i="12"/>
  <c r="E12" i="12" s="1"/>
  <c r="D16" i="12"/>
  <c r="E16" i="12" s="1"/>
  <c r="Y8" i="12"/>
  <c r="Y34" i="12"/>
  <c r="Z34" i="12" s="1"/>
  <c r="D28" i="12"/>
  <c r="E28" i="12" s="1"/>
  <c r="Y27" i="12"/>
  <c r="Z27" i="12" s="1"/>
  <c r="D22" i="12"/>
  <c r="E22" i="12" s="1"/>
  <c r="P22" i="12"/>
  <c r="R22" i="12" s="1"/>
  <c r="P18" i="12"/>
  <c r="R18" i="12" s="1"/>
  <c r="F25" i="12"/>
  <c r="G25" i="12" s="1"/>
  <c r="Y17" i="12"/>
  <c r="AA17" i="12" s="1"/>
  <c r="Y11" i="12"/>
  <c r="AA11" i="12" s="1"/>
  <c r="F16" i="12"/>
  <c r="G16" i="12" s="1"/>
  <c r="F15" i="12"/>
  <c r="G15" i="12" s="1"/>
  <c r="D9" i="12"/>
  <c r="E9" i="12" s="1"/>
  <c r="Y12" i="12"/>
  <c r="F10" i="12"/>
  <c r="G10" i="12" s="1"/>
  <c r="F34" i="12"/>
  <c r="G34" i="12" s="1"/>
  <c r="F33" i="12"/>
  <c r="G33" i="12" s="1"/>
  <c r="P30" i="12"/>
  <c r="D30" i="12"/>
  <c r="E30" i="12" s="1"/>
  <c r="D33" i="12"/>
  <c r="E33" i="12" s="1"/>
  <c r="P24" i="12"/>
  <c r="R24" i="12" s="1"/>
  <c r="P19" i="12"/>
  <c r="Y16" i="12"/>
  <c r="Z16" i="12" s="1"/>
  <c r="D11" i="12"/>
  <c r="E11" i="12" s="1"/>
  <c r="D14" i="12"/>
  <c r="E14" i="12" s="1"/>
  <c r="Y13" i="12"/>
  <c r="Z13" i="12" s="1"/>
  <c r="D17" i="12"/>
  <c r="E17" i="12" s="1"/>
  <c r="P9" i="12"/>
  <c r="Q9" i="12" s="1"/>
  <c r="F9" i="12"/>
  <c r="G9" i="12" s="1"/>
  <c r="Y32" i="12"/>
  <c r="P32" i="12"/>
  <c r="R32" i="12" s="1"/>
  <c r="D26" i="12"/>
  <c r="E26" i="12" s="1"/>
  <c r="D27" i="12"/>
  <c r="E27" i="12" s="1"/>
  <c r="F26" i="12"/>
  <c r="G26" i="12" s="1"/>
  <c r="Y20" i="12"/>
  <c r="Z20" i="12" s="1"/>
  <c r="Y18" i="12"/>
  <c r="AA18" i="12" s="1"/>
  <c r="Y15" i="12"/>
  <c r="AA15" i="12" s="1"/>
  <c r="P20" i="12"/>
  <c r="R20" i="12" s="1"/>
  <c r="D10" i="12"/>
  <c r="E10" i="12" s="1"/>
  <c r="F18" i="12"/>
  <c r="G18" i="12" s="1"/>
  <c r="D18" i="12"/>
  <c r="E18" i="12" s="1"/>
  <c r="F24" i="12"/>
  <c r="G24" i="12" s="1"/>
  <c r="Y8" i="20"/>
  <c r="F34" i="20"/>
  <c r="G34" i="20" s="1"/>
  <c r="P13" i="12"/>
  <c r="R13" i="12" s="1"/>
  <c r="P25" i="12"/>
  <c r="R25" i="12" s="1"/>
  <c r="F35" i="12"/>
  <c r="G35" i="12" s="1"/>
  <c r="P28" i="12"/>
  <c r="Q28" i="12" s="1"/>
  <c r="P20" i="20"/>
  <c r="Y10" i="20"/>
  <c r="AA10" i="20" s="1"/>
  <c r="D8" i="12"/>
  <c r="E8" i="12" s="1"/>
  <c r="Y19" i="12"/>
  <c r="AA19" i="12" s="1"/>
  <c r="F19" i="12"/>
  <c r="G19" i="12" s="1"/>
  <c r="F30" i="12"/>
  <c r="G30" i="12" s="1"/>
  <c r="D21" i="20"/>
  <c r="E21" i="20" s="1"/>
  <c r="Y36" i="11"/>
  <c r="AA36" i="11" s="1"/>
  <c r="Y35" i="11"/>
  <c r="Z35" i="11" s="1"/>
  <c r="P31" i="11"/>
  <c r="R31" i="11" s="1"/>
  <c r="Y25" i="11"/>
  <c r="Z25" i="11" s="1"/>
  <c r="F26" i="11"/>
  <c r="G26" i="11" s="1"/>
  <c r="Y29" i="11"/>
  <c r="D19" i="11"/>
  <c r="E19" i="11" s="1"/>
  <c r="Y18" i="11"/>
  <c r="AA18" i="11" s="1"/>
  <c r="Y17" i="11"/>
  <c r="Z17" i="11" s="1"/>
  <c r="F10" i="11"/>
  <c r="Y10" i="19"/>
  <c r="P34" i="19"/>
  <c r="R34" i="19" s="1"/>
  <c r="Y25" i="19"/>
  <c r="AA25" i="19" s="1"/>
  <c r="Y22" i="19"/>
  <c r="AA22" i="19" s="1"/>
  <c r="Y15" i="19"/>
  <c r="F20" i="19"/>
  <c r="G20" i="19" s="1"/>
  <c r="F18" i="10"/>
  <c r="G18" i="10" s="1"/>
  <c r="D14" i="10"/>
  <c r="E14" i="10" s="1"/>
  <c r="P12" i="10"/>
  <c r="Y36" i="10"/>
  <c r="Z36" i="10" s="1"/>
  <c r="Y32" i="10"/>
  <c r="AA32" i="10" s="1"/>
  <c r="Y37" i="10"/>
  <c r="AA37" i="10" s="1"/>
  <c r="F31" i="10"/>
  <c r="G31" i="10" s="1"/>
  <c r="P25" i="10"/>
  <c r="Q25" i="10" s="1"/>
  <c r="P21" i="10"/>
  <c r="Q21" i="10" s="1"/>
  <c r="P31" i="10"/>
  <c r="R31" i="10" s="1"/>
  <c r="D29" i="10"/>
  <c r="E29" i="10" s="1"/>
  <c r="F36" i="10"/>
  <c r="G36" i="10" s="1"/>
  <c r="D34" i="10"/>
  <c r="E34" i="10" s="1"/>
  <c r="Y35" i="10"/>
  <c r="F27" i="10"/>
  <c r="G27" i="10" s="1"/>
  <c r="P24" i="10"/>
  <c r="R24" i="10" s="1"/>
  <c r="D22" i="10"/>
  <c r="E22" i="10" s="1"/>
  <c r="D18" i="10"/>
  <c r="E18" i="10" s="1"/>
  <c r="D25" i="10"/>
  <c r="E25" i="10" s="1"/>
  <c r="F31" i="18"/>
  <c r="G31" i="18" s="1"/>
  <c r="Y23" i="18"/>
  <c r="Z23" i="18" s="1"/>
  <c r="F26" i="18"/>
  <c r="G26" i="18" s="1"/>
  <c r="F18" i="18"/>
  <c r="G18" i="18" s="1"/>
  <c r="Y19" i="18"/>
  <c r="D18" i="18"/>
  <c r="E18" i="18" s="1"/>
  <c r="F9" i="18"/>
  <c r="G9" i="18" s="1"/>
  <c r="D10" i="18"/>
  <c r="E10" i="18" s="1"/>
  <c r="P9" i="18"/>
  <c r="Q9" i="18" s="1"/>
  <c r="D13" i="18"/>
  <c r="E13" i="18" s="1"/>
  <c r="Y16" i="10"/>
  <c r="Z16" i="10" s="1"/>
  <c r="Y13" i="10"/>
  <c r="AA13" i="10" s="1"/>
  <c r="F10" i="10"/>
  <c r="P13" i="10"/>
  <c r="F17" i="10"/>
  <c r="G17" i="10" s="1"/>
  <c r="F21" i="10"/>
  <c r="G21" i="10" s="1"/>
  <c r="F28" i="10"/>
  <c r="G28" i="10" s="1"/>
  <c r="D26" i="10"/>
  <c r="E26" i="10" s="1"/>
  <c r="P18" i="10"/>
  <c r="Q18" i="10" s="1"/>
  <c r="Y22" i="10"/>
  <c r="AA22" i="10" s="1"/>
  <c r="F16" i="10"/>
  <c r="G16" i="10" s="1"/>
  <c r="P22" i="10"/>
  <c r="R22" i="10" s="1"/>
  <c r="Y30" i="10"/>
  <c r="AA30" i="10" s="1"/>
  <c r="Y34" i="10"/>
  <c r="Z34" i="10" s="1"/>
  <c r="P34" i="10"/>
  <c r="R34" i="10" s="1"/>
  <c r="Y27" i="10"/>
  <c r="Z27" i="10" s="1"/>
  <c r="D31" i="10"/>
  <c r="E31" i="10" s="1"/>
  <c r="F22" i="10"/>
  <c r="G22" i="10" s="1"/>
  <c r="D28" i="10"/>
  <c r="E28" i="10" s="1"/>
  <c r="D37" i="10"/>
  <c r="E37" i="10" s="1"/>
  <c r="P33" i="10"/>
  <c r="F15" i="10"/>
  <c r="G15" i="10" s="1"/>
  <c r="D10" i="10"/>
  <c r="E10" i="10" s="1"/>
  <c r="F18" i="11"/>
  <c r="G18" i="11" s="1"/>
  <c r="Y14" i="11"/>
  <c r="P20" i="11"/>
  <c r="Q20" i="11" s="1"/>
  <c r="D29" i="11"/>
  <c r="E29" i="11" s="1"/>
  <c r="Y21" i="11"/>
  <c r="Z21" i="11" s="1"/>
  <c r="F32" i="11"/>
  <c r="G32" i="11" s="1"/>
  <c r="D32" i="11"/>
  <c r="E32" i="11" s="1"/>
  <c r="P10" i="18"/>
  <c r="R10" i="18" s="1"/>
  <c r="Y14" i="18"/>
  <c r="AA14" i="18" s="1"/>
  <c r="P14" i="18"/>
  <c r="Q14" i="18" s="1"/>
  <c r="P19" i="18"/>
  <c r="R19" i="18" s="1"/>
  <c r="P26" i="18"/>
  <c r="R26" i="18" s="1"/>
  <c r="F22" i="18"/>
  <c r="G22" i="18" s="1"/>
  <c r="D31" i="18"/>
  <c r="E31" i="18" s="1"/>
  <c r="P27" i="18"/>
  <c r="R27" i="18" s="1"/>
  <c r="P9" i="19"/>
  <c r="R9" i="19" s="1"/>
  <c r="Y23" i="19"/>
  <c r="AA23" i="19" s="1"/>
  <c r="P33" i="19"/>
  <c r="P8" i="19"/>
  <c r="D16" i="16"/>
  <c r="E16" i="16" s="1"/>
  <c r="P14" i="16"/>
  <c r="R14" i="16" s="1"/>
  <c r="F37" i="16"/>
  <c r="G37" i="16" s="1"/>
  <c r="D30" i="16"/>
  <c r="E30" i="16" s="1"/>
  <c r="F35" i="16"/>
  <c r="G35" i="16" s="1"/>
  <c r="P33" i="16"/>
  <c r="R33" i="16" s="1"/>
  <c r="P24" i="16"/>
  <c r="R24" i="16" s="1"/>
  <c r="Y22" i="16"/>
  <c r="Z22" i="16" s="1"/>
  <c r="D11" i="16"/>
  <c r="E11" i="16" s="1"/>
  <c r="Y16" i="14"/>
  <c r="AA16" i="14" s="1"/>
  <c r="P36" i="14"/>
  <c r="R36" i="14" s="1"/>
  <c r="F24" i="14"/>
  <c r="G24" i="14" s="1"/>
  <c r="D27" i="14"/>
  <c r="E27" i="14" s="1"/>
  <c r="D23" i="14"/>
  <c r="E23" i="14" s="1"/>
  <c r="P14" i="8"/>
  <c r="Q14" i="8" s="1"/>
  <c r="Y15" i="8"/>
  <c r="Y18" i="8"/>
  <c r="AA18" i="8" s="1"/>
  <c r="D27" i="8"/>
  <c r="E27" i="8" s="1"/>
  <c r="F27" i="8"/>
  <c r="G27" i="8" s="1"/>
  <c r="F18" i="8"/>
  <c r="G18" i="8" s="1"/>
  <c r="F24" i="8"/>
  <c r="G24" i="8" s="1"/>
  <c r="Y27" i="8"/>
  <c r="Z27" i="8" s="1"/>
  <c r="P25" i="8"/>
  <c r="Q25" i="8" s="1"/>
  <c r="P31" i="8"/>
  <c r="R31" i="8" s="1"/>
  <c r="P32" i="8"/>
  <c r="Q32" i="8" s="1"/>
  <c r="D32" i="8"/>
  <c r="E32" i="8" s="1"/>
  <c r="F15" i="8"/>
  <c r="G15" i="8" s="1"/>
  <c r="D16" i="10"/>
  <c r="E16" i="10" s="1"/>
  <c r="D13" i="10"/>
  <c r="E13" i="10" s="1"/>
  <c r="P17" i="10"/>
  <c r="R17" i="10" s="1"/>
  <c r="Y12" i="10"/>
  <c r="AA12" i="10" s="1"/>
  <c r="D19" i="10"/>
  <c r="E19" i="10" s="1"/>
  <c r="F23" i="10"/>
  <c r="G23" i="10" s="1"/>
  <c r="Y29" i="10"/>
  <c r="AA29" i="10" s="1"/>
  <c r="P27" i="10"/>
  <c r="F19" i="10"/>
  <c r="G19" i="10" s="1"/>
  <c r="Y23" i="10"/>
  <c r="Z23" i="10" s="1"/>
  <c r="Y18" i="10"/>
  <c r="D23" i="10"/>
  <c r="E23" i="10" s="1"/>
  <c r="P26" i="10"/>
  <c r="Q26" i="10" s="1"/>
  <c r="F37" i="10"/>
  <c r="G37" i="10" s="1"/>
  <c r="D35" i="10"/>
  <c r="E35" i="10" s="1"/>
  <c r="P28" i="10"/>
  <c r="Q28" i="10" s="1"/>
  <c r="P32" i="10"/>
  <c r="Q32" i="10" s="1"/>
  <c r="D24" i="10"/>
  <c r="E24" i="10" s="1"/>
  <c r="Y28" i="10"/>
  <c r="Z28" i="10" s="1"/>
  <c r="P29" i="10"/>
  <c r="Q29" i="10" s="1"/>
  <c r="F34" i="10"/>
  <c r="G34" i="10" s="1"/>
  <c r="F13" i="10"/>
  <c r="G13" i="10" s="1"/>
  <c r="F12" i="10"/>
  <c r="G12" i="10" s="1"/>
  <c r="Y10" i="11"/>
  <c r="D20" i="11"/>
  <c r="E20" i="11" s="1"/>
  <c r="P19" i="11"/>
  <c r="Q19" i="11" s="1"/>
  <c r="F24" i="11"/>
  <c r="G24" i="11" s="1"/>
  <c r="F22" i="11"/>
  <c r="G22" i="11" s="1"/>
  <c r="F27" i="11"/>
  <c r="G27" i="11" s="1"/>
  <c r="F36" i="11"/>
  <c r="G36" i="11" s="1"/>
  <c r="Y32" i="11"/>
  <c r="D20" i="14"/>
  <c r="E20" i="14" s="1"/>
  <c r="D31" i="14"/>
  <c r="E31" i="14" s="1"/>
  <c r="P34" i="14"/>
  <c r="Q34" i="14" s="1"/>
  <c r="P14" i="14"/>
  <c r="Q14" i="14" s="1"/>
  <c r="F18" i="16"/>
  <c r="G18" i="16" s="1"/>
  <c r="Y19" i="16"/>
  <c r="Z19" i="16" s="1"/>
  <c r="P27" i="16"/>
  <c r="Q27" i="16" s="1"/>
  <c r="P25" i="16"/>
  <c r="R25" i="16" s="1"/>
  <c r="F36" i="16"/>
  <c r="G36" i="16" s="1"/>
  <c r="P22" i="16"/>
  <c r="R22" i="16" s="1"/>
  <c r="P10" i="16"/>
  <c r="Q10" i="16" s="1"/>
  <c r="D9" i="18"/>
  <c r="E9" i="18" s="1"/>
  <c r="D15" i="18"/>
  <c r="E15" i="18" s="1"/>
  <c r="D11" i="18"/>
  <c r="E11" i="18" s="1"/>
  <c r="F24" i="18"/>
  <c r="G24" i="18" s="1"/>
  <c r="P13" i="18"/>
  <c r="R13" i="18" s="1"/>
  <c r="P29" i="18"/>
  <c r="Q29" i="18" s="1"/>
  <c r="D32" i="18"/>
  <c r="E32" i="18" s="1"/>
  <c r="P35" i="18"/>
  <c r="R35" i="18" s="1"/>
  <c r="D22" i="19"/>
  <c r="E22" i="19" s="1"/>
  <c r="Y31" i="19"/>
  <c r="Z31" i="19" s="1"/>
  <c r="P30" i="19"/>
  <c r="Q30" i="19" s="1"/>
  <c r="F8" i="19"/>
  <c r="G8" i="19" s="1"/>
  <c r="F18" i="14"/>
  <c r="G18" i="14" s="1"/>
  <c r="D10" i="14"/>
  <c r="E10" i="14" s="1"/>
  <c r="Y13" i="14"/>
  <c r="Z13" i="14" s="1"/>
  <c r="F13" i="14"/>
  <c r="G13" i="14" s="1"/>
  <c r="Y11" i="14"/>
  <c r="P37" i="14"/>
  <c r="Q37" i="14" s="1"/>
  <c r="P33" i="14"/>
  <c r="Q33" i="14" s="1"/>
  <c r="P29" i="14"/>
  <c r="Q29" i="14" s="1"/>
  <c r="D35" i="14"/>
  <c r="E35" i="14" s="1"/>
  <c r="P35" i="14"/>
  <c r="R35" i="14" s="1"/>
  <c r="F35" i="14"/>
  <c r="G35" i="14" s="1"/>
  <c r="Y31" i="14"/>
  <c r="Z31" i="14" s="1"/>
  <c r="P27" i="14"/>
  <c r="Q27" i="14" s="1"/>
  <c r="P23" i="14"/>
  <c r="F27" i="14"/>
  <c r="G27" i="14" s="1"/>
  <c r="F23" i="14"/>
  <c r="G23" i="14" s="1"/>
  <c r="D28" i="14"/>
  <c r="E28" i="14" s="1"/>
  <c r="P30" i="14"/>
  <c r="Y27" i="14"/>
  <c r="AA27" i="14" s="1"/>
  <c r="P25" i="14"/>
  <c r="Q25" i="14" s="1"/>
  <c r="P19" i="14"/>
  <c r="R19" i="14" s="1"/>
  <c r="P15" i="14"/>
  <c r="F22" i="14"/>
  <c r="G22" i="14" s="1"/>
  <c r="Y17" i="14"/>
  <c r="AA17" i="14" s="1"/>
  <c r="P21" i="14"/>
  <c r="R21" i="14" s="1"/>
  <c r="Y24" i="14"/>
  <c r="D19" i="14"/>
  <c r="E19" i="14" s="1"/>
  <c r="D15" i="14"/>
  <c r="E15" i="14" s="1"/>
  <c r="D13" i="14"/>
  <c r="E13" i="14" s="1"/>
  <c r="P17" i="14"/>
  <c r="R17" i="14" s="1"/>
  <c r="F10" i="14"/>
  <c r="Y19" i="14"/>
  <c r="AA19" i="14" s="1"/>
  <c r="Y20" i="14"/>
  <c r="AA20" i="14" s="1"/>
  <c r="D17" i="14"/>
  <c r="E17" i="14" s="1"/>
  <c r="F26" i="14"/>
  <c r="G26" i="14" s="1"/>
  <c r="D18" i="14"/>
  <c r="E18" i="14" s="1"/>
  <c r="D24" i="14"/>
  <c r="E24" i="14" s="1"/>
  <c r="P28" i="14"/>
  <c r="Q28" i="14" s="1"/>
  <c r="P31" i="14"/>
  <c r="R31" i="14" s="1"/>
  <c r="D34" i="14"/>
  <c r="E34" i="14" s="1"/>
  <c r="F29" i="14"/>
  <c r="G29" i="14" s="1"/>
  <c r="D26" i="14"/>
  <c r="E26" i="14" s="1"/>
  <c r="Y30" i="14"/>
  <c r="AA30" i="14" s="1"/>
  <c r="D37" i="14"/>
  <c r="E37" i="14" s="1"/>
  <c r="P32" i="14"/>
  <c r="Q32" i="14" s="1"/>
  <c r="F37" i="14"/>
  <c r="G37" i="14" s="1"/>
  <c r="F34" i="14"/>
  <c r="G34" i="14" s="1"/>
  <c r="Y12" i="14"/>
  <c r="Z12" i="14" s="1"/>
  <c r="P13" i="14"/>
  <c r="R13" i="14" s="1"/>
  <c r="F12" i="14"/>
  <c r="G12" i="14" s="1"/>
  <c r="P13" i="11"/>
  <c r="D11" i="11"/>
  <c r="E11" i="11" s="1"/>
  <c r="P37" i="11"/>
  <c r="R37" i="11" s="1"/>
  <c r="P33" i="11"/>
  <c r="Q33" i="11" s="1"/>
  <c r="P29" i="11"/>
  <c r="Q29" i="11" s="1"/>
  <c r="D35" i="11"/>
  <c r="E35" i="11" s="1"/>
  <c r="D31" i="11"/>
  <c r="E31" i="11" s="1"/>
  <c r="D34" i="11"/>
  <c r="E34" i="11" s="1"/>
  <c r="D37" i="11"/>
  <c r="E37" i="11" s="1"/>
  <c r="D33" i="11"/>
  <c r="E33" i="11" s="1"/>
  <c r="P26" i="11"/>
  <c r="P22" i="11"/>
  <c r="R22" i="11" s="1"/>
  <c r="D30" i="11"/>
  <c r="E30" i="11" s="1"/>
  <c r="P25" i="11"/>
  <c r="Q25" i="11" s="1"/>
  <c r="P21" i="11"/>
  <c r="Q21" i="11" s="1"/>
  <c r="D27" i="11"/>
  <c r="E27" i="11" s="1"/>
  <c r="P27" i="11"/>
  <c r="R27" i="11" s="1"/>
  <c r="P23" i="11"/>
  <c r="Y19" i="11"/>
  <c r="Z19" i="11" s="1"/>
  <c r="Y15" i="11"/>
  <c r="Z15" i="11" s="1"/>
  <c r="Y23" i="11"/>
  <c r="D18" i="11"/>
  <c r="E18" i="11" s="1"/>
  <c r="D14" i="11"/>
  <c r="E14" i="11" s="1"/>
  <c r="F19" i="11"/>
  <c r="G19" i="11" s="1"/>
  <c r="F25" i="11"/>
  <c r="G25" i="11" s="1"/>
  <c r="P17" i="11"/>
  <c r="R17" i="11" s="1"/>
  <c r="F15" i="11"/>
  <c r="G15" i="11" s="1"/>
  <c r="F12" i="11"/>
  <c r="G12" i="11" s="1"/>
  <c r="Y12" i="11"/>
  <c r="AA12" i="11" s="1"/>
  <c r="D33" i="16"/>
  <c r="E33" i="16" s="1"/>
  <c r="D10" i="16"/>
  <c r="E10" i="16" s="1"/>
  <c r="F19" i="16"/>
  <c r="G19" i="16" s="1"/>
  <c r="D12" i="16"/>
  <c r="E12" i="16" s="1"/>
  <c r="F10" i="16"/>
  <c r="G10" i="16" s="1"/>
  <c r="D13" i="16"/>
  <c r="E13" i="16" s="1"/>
  <c r="D17" i="16"/>
  <c r="E17" i="16" s="1"/>
  <c r="F12" i="16"/>
  <c r="G12" i="16" s="1"/>
  <c r="F16" i="16"/>
  <c r="G16" i="16" s="1"/>
  <c r="P36" i="16"/>
  <c r="Q36" i="16" s="1"/>
  <c r="P32" i="16"/>
  <c r="Q32" i="16" s="1"/>
  <c r="P35" i="16"/>
  <c r="Q35" i="16" s="1"/>
  <c r="P31" i="16"/>
  <c r="Q31" i="16" s="1"/>
  <c r="D36" i="16"/>
  <c r="E36" i="16" s="1"/>
  <c r="P13" i="16"/>
  <c r="R13" i="16" s="1"/>
  <c r="P11" i="16"/>
  <c r="D21" i="16"/>
  <c r="E21" i="16" s="1"/>
  <c r="Y13" i="16"/>
  <c r="AA13" i="16" s="1"/>
  <c r="P19" i="16"/>
  <c r="Q19" i="16" s="1"/>
  <c r="P15" i="16"/>
  <c r="Q15" i="16" s="1"/>
  <c r="Y35" i="16"/>
  <c r="Z35" i="16" s="1"/>
  <c r="D31" i="16"/>
  <c r="E31" i="16" s="1"/>
  <c r="F32" i="16"/>
  <c r="G32" i="16" s="1"/>
  <c r="F34" i="16"/>
  <c r="G34" i="16" s="1"/>
  <c r="Y28" i="16"/>
  <c r="D37" i="16"/>
  <c r="E37" i="16" s="1"/>
  <c r="P29" i="16"/>
  <c r="R29" i="16" s="1"/>
  <c r="D27" i="16"/>
  <c r="E27" i="16" s="1"/>
  <c r="D32" i="16"/>
  <c r="E32" i="16" s="1"/>
  <c r="Y26" i="16"/>
  <c r="Z26" i="16" s="1"/>
  <c r="D25" i="16"/>
  <c r="E25" i="16" s="1"/>
  <c r="D23" i="16"/>
  <c r="E23" i="16" s="1"/>
  <c r="D19" i="16"/>
  <c r="E19" i="16" s="1"/>
  <c r="P23" i="16"/>
  <c r="Q23" i="16" s="1"/>
  <c r="Y25" i="16"/>
  <c r="Z25" i="16" s="1"/>
  <c r="Y20" i="16"/>
  <c r="Y11" i="16"/>
  <c r="Z11" i="16" s="1"/>
  <c r="Y15" i="16"/>
  <c r="AA15" i="16" s="1"/>
  <c r="Y18" i="16"/>
  <c r="AA18" i="16" s="1"/>
  <c r="D37" i="7"/>
  <c r="E37" i="7" s="1"/>
  <c r="D30" i="7"/>
  <c r="E30" i="7" s="1"/>
  <c r="D25" i="7"/>
  <c r="E25" i="7" s="1"/>
  <c r="F13" i="7"/>
  <c r="G13" i="7" s="1"/>
  <c r="D29" i="7"/>
  <c r="E29" i="7" s="1"/>
  <c r="Y35" i="7"/>
  <c r="Z35" i="7" s="1"/>
  <c r="Y31" i="7"/>
  <c r="AA31" i="7" s="1"/>
  <c r="Y27" i="7"/>
  <c r="Z27" i="7" s="1"/>
  <c r="Y23" i="7"/>
  <c r="Y19" i="7"/>
  <c r="AA19" i="7" s="1"/>
  <c r="Y15" i="7"/>
  <c r="Y11" i="7"/>
  <c r="AA11" i="7" s="1"/>
  <c r="P34" i="7"/>
  <c r="Q34" i="7" s="1"/>
  <c r="P30" i="7"/>
  <c r="R30" i="7" s="1"/>
  <c r="P26" i="7"/>
  <c r="R26" i="7" s="1"/>
  <c r="P22" i="7"/>
  <c r="R22" i="7" s="1"/>
  <c r="P18" i="7"/>
  <c r="R18" i="7" s="1"/>
  <c r="P14" i="7"/>
  <c r="R14" i="7" s="1"/>
  <c r="Y10" i="7"/>
  <c r="F35" i="7"/>
  <c r="G35" i="7" s="1"/>
  <c r="F31" i="7"/>
  <c r="G31" i="7" s="1"/>
  <c r="F27" i="7"/>
  <c r="G27" i="7" s="1"/>
  <c r="F23" i="7"/>
  <c r="G23" i="7" s="1"/>
  <c r="F19" i="7"/>
  <c r="G19" i="7" s="1"/>
  <c r="D12" i="7"/>
  <c r="E12" i="7" s="1"/>
  <c r="D23" i="7"/>
  <c r="E23" i="7" s="1"/>
  <c r="F12" i="7"/>
  <c r="G12" i="7" s="1"/>
  <c r="D24" i="7"/>
  <c r="E24" i="7" s="1"/>
  <c r="D10" i="7"/>
  <c r="E10" i="7" s="1"/>
  <c r="D34" i="7"/>
  <c r="E34" i="7" s="1"/>
  <c r="D21" i="7"/>
  <c r="E21" i="7" s="1"/>
  <c r="Y34" i="7"/>
  <c r="Z34" i="7" s="1"/>
  <c r="Y29" i="7"/>
  <c r="Y24" i="7"/>
  <c r="Y18" i="7"/>
  <c r="AA18" i="7" s="1"/>
  <c r="Y13" i="7"/>
  <c r="P35" i="7"/>
  <c r="P29" i="7"/>
  <c r="Q29" i="7" s="1"/>
  <c r="P24" i="7"/>
  <c r="P19" i="7"/>
  <c r="P13" i="7"/>
  <c r="R13" i="7" s="1"/>
  <c r="F37" i="7"/>
  <c r="G37" i="7" s="1"/>
  <c r="F32" i="7"/>
  <c r="G32" i="7" s="1"/>
  <c r="F26" i="7"/>
  <c r="G26" i="7" s="1"/>
  <c r="F21" i="7"/>
  <c r="G21" i="7" s="1"/>
  <c r="P10" i="7"/>
  <c r="D27" i="7"/>
  <c r="E27" i="7" s="1"/>
  <c r="F16" i="7"/>
  <c r="G16" i="7" s="1"/>
  <c r="D36" i="7"/>
  <c r="E36" i="7" s="1"/>
  <c r="P14" i="11"/>
  <c r="R14" i="11" s="1"/>
  <c r="F11" i="11"/>
  <c r="G11" i="11" s="1"/>
  <c r="D16" i="11"/>
  <c r="E16" i="11" s="1"/>
  <c r="Y20" i="11"/>
  <c r="AA20" i="11" s="1"/>
  <c r="F21" i="11"/>
  <c r="G21" i="11" s="1"/>
  <c r="P15" i="11"/>
  <c r="F20" i="11"/>
  <c r="G20" i="11" s="1"/>
  <c r="P16" i="11"/>
  <c r="R16" i="11" s="1"/>
  <c r="D22" i="11"/>
  <c r="E22" i="11" s="1"/>
  <c r="Y26" i="11"/>
  <c r="Z26" i="11" s="1"/>
  <c r="Y27" i="11"/>
  <c r="AA27" i="11" s="1"/>
  <c r="D24" i="11"/>
  <c r="E24" i="11" s="1"/>
  <c r="Y28" i="11"/>
  <c r="F23" i="11"/>
  <c r="G23" i="11" s="1"/>
  <c r="F29" i="11"/>
  <c r="G29" i="11" s="1"/>
  <c r="F35" i="11"/>
  <c r="G35" i="11" s="1"/>
  <c r="Y34" i="11"/>
  <c r="P32" i="11"/>
  <c r="R32" i="11" s="1"/>
  <c r="F37" i="11"/>
  <c r="G37" i="11" s="1"/>
  <c r="F34" i="11"/>
  <c r="G34" i="11" s="1"/>
  <c r="D12" i="11"/>
  <c r="E12" i="11" s="1"/>
  <c r="D16" i="14"/>
  <c r="E16" i="14" s="1"/>
  <c r="Y15" i="14"/>
  <c r="AA15" i="14" s="1"/>
  <c r="P20" i="14"/>
  <c r="D21" i="14"/>
  <c r="E21" i="14" s="1"/>
  <c r="P18" i="14"/>
  <c r="D14" i="14"/>
  <c r="E14" i="14" s="1"/>
  <c r="Y18" i="14"/>
  <c r="Z18" i="14" s="1"/>
  <c r="P24" i="14"/>
  <c r="R24" i="14" s="1"/>
  <c r="D29" i="14"/>
  <c r="E29" i="14" s="1"/>
  <c r="F32" i="14"/>
  <c r="G32" i="14" s="1"/>
  <c r="D25" i="14"/>
  <c r="E25" i="14" s="1"/>
  <c r="D22" i="14"/>
  <c r="E22" i="14" s="1"/>
  <c r="Y26" i="14"/>
  <c r="D33" i="14"/>
  <c r="E33" i="14" s="1"/>
  <c r="Y37" i="14"/>
  <c r="F33" i="14"/>
  <c r="G33" i="14" s="1"/>
  <c r="F30" i="14"/>
  <c r="G30" i="14" s="1"/>
  <c r="D36" i="14"/>
  <c r="E36" i="14" s="1"/>
  <c r="D12" i="14"/>
  <c r="E12" i="14" s="1"/>
  <c r="P12" i="14"/>
  <c r="P11" i="14"/>
  <c r="D18" i="16"/>
  <c r="E18" i="16" s="1"/>
  <c r="F13" i="16"/>
  <c r="G13" i="16" s="1"/>
  <c r="D20" i="16"/>
  <c r="E20" i="16" s="1"/>
  <c r="F31" i="16"/>
  <c r="G31" i="16" s="1"/>
  <c r="F27" i="16"/>
  <c r="G27" i="16" s="1"/>
  <c r="F21" i="16"/>
  <c r="G21" i="16" s="1"/>
  <c r="P26" i="16"/>
  <c r="Q26" i="16" s="1"/>
  <c r="F28" i="16"/>
  <c r="G28" i="16" s="1"/>
  <c r="F25" i="16"/>
  <c r="G25" i="16" s="1"/>
  <c r="P30" i="16"/>
  <c r="Q30" i="16" s="1"/>
  <c r="F26" i="16"/>
  <c r="G26" i="16" s="1"/>
  <c r="Y32" i="16"/>
  <c r="AA32" i="16" s="1"/>
  <c r="D34" i="16"/>
  <c r="E34" i="16" s="1"/>
  <c r="F33" i="16"/>
  <c r="G33" i="16" s="1"/>
  <c r="P18" i="16"/>
  <c r="R18" i="16" s="1"/>
  <c r="Y17" i="16"/>
  <c r="Z17" i="16" s="1"/>
  <c r="F23" i="16"/>
  <c r="G23" i="16" s="1"/>
  <c r="P17" i="16"/>
  <c r="Q17" i="16" s="1"/>
  <c r="D20" i="7"/>
  <c r="E20" i="7" s="1"/>
  <c r="D19" i="7"/>
  <c r="E19" i="7" s="1"/>
  <c r="F18" i="7"/>
  <c r="G18" i="7" s="1"/>
  <c r="F25" i="7"/>
  <c r="G25" i="7" s="1"/>
  <c r="F33" i="7"/>
  <c r="G33" i="7" s="1"/>
  <c r="P11" i="7"/>
  <c r="P17" i="7"/>
  <c r="Q17" i="7" s="1"/>
  <c r="P25" i="7"/>
  <c r="Q25" i="7" s="1"/>
  <c r="P32" i="7"/>
  <c r="Y12" i="7"/>
  <c r="Y20" i="7"/>
  <c r="Y26" i="7"/>
  <c r="AA26" i="7" s="1"/>
  <c r="Y33" i="7"/>
  <c r="D15" i="7"/>
  <c r="E15" i="7" s="1"/>
  <c r="D18" i="7"/>
  <c r="E18" i="7" s="1"/>
  <c r="D17" i="7"/>
  <c r="E17" i="7" s="1"/>
  <c r="F11" i="18"/>
  <c r="G11" i="18" s="1"/>
  <c r="Y34" i="18"/>
  <c r="Z34" i="18" s="1"/>
  <c r="F35" i="18"/>
  <c r="G35" i="18" s="1"/>
  <c r="Y29" i="18"/>
  <c r="Z29" i="18" s="1"/>
  <c r="Y32" i="18"/>
  <c r="AA32" i="18" s="1"/>
  <c r="Y27" i="18"/>
  <c r="Z27" i="18" s="1"/>
  <c r="P32" i="18"/>
  <c r="R32" i="18" s="1"/>
  <c r="Y35" i="18"/>
  <c r="Z35" i="18" s="1"/>
  <c r="Y24" i="18"/>
  <c r="D22" i="18"/>
  <c r="E22" i="18" s="1"/>
  <c r="P17" i="18"/>
  <c r="R17" i="18" s="1"/>
  <c r="P28" i="18"/>
  <c r="R28" i="18" s="1"/>
  <c r="Y21" i="18"/>
  <c r="AA21" i="18" s="1"/>
  <c r="F33" i="18"/>
  <c r="G33" i="18" s="1"/>
  <c r="F20" i="18"/>
  <c r="G20" i="18" s="1"/>
  <c r="F16" i="18"/>
  <c r="G16" i="18" s="1"/>
  <c r="P12" i="18"/>
  <c r="Q12" i="18" s="1"/>
  <c r="P8" i="18"/>
  <c r="R8" i="18" s="1"/>
  <c r="P18" i="18"/>
  <c r="Q18" i="18" s="1"/>
  <c r="P11" i="18"/>
  <c r="Q11" i="18" s="1"/>
  <c r="P16" i="18"/>
  <c r="Q16" i="18" s="1"/>
  <c r="Y12" i="18"/>
  <c r="Z12" i="18" s="1"/>
  <c r="Y8" i="18"/>
  <c r="AA8" i="18" s="1"/>
  <c r="D17" i="18"/>
  <c r="E17" i="18" s="1"/>
  <c r="Y9" i="18"/>
  <c r="AA9" i="18" s="1"/>
  <c r="P31" i="18"/>
  <c r="Q31" i="18" s="1"/>
  <c r="D33" i="18"/>
  <c r="E33" i="18" s="1"/>
  <c r="P33" i="18"/>
  <c r="R33" i="18" s="1"/>
  <c r="P24" i="18"/>
  <c r="Q24" i="18" s="1"/>
  <c r="Y28" i="18"/>
  <c r="Z28" i="18" s="1"/>
  <c r="P25" i="18"/>
  <c r="R25" i="18" s="1"/>
  <c r="D21" i="18"/>
  <c r="E21" i="18" s="1"/>
  <c r="F14" i="18"/>
  <c r="G14" i="18" s="1"/>
  <c r="F23" i="18"/>
  <c r="G23" i="18" s="1"/>
  <c r="Y31" i="18"/>
  <c r="Z31" i="18" s="1"/>
  <c r="Y18" i="18"/>
  <c r="AA18" i="18" s="1"/>
  <c r="F13" i="18"/>
  <c r="G13" i="18" s="1"/>
  <c r="F19" i="18"/>
  <c r="G19" i="18" s="1"/>
  <c r="Y15" i="18"/>
  <c r="Z15" i="18" s="1"/>
  <c r="D27" i="18"/>
  <c r="E27" i="18" s="1"/>
  <c r="D12" i="18"/>
  <c r="E12" i="18" s="1"/>
  <c r="F8" i="18"/>
  <c r="G8" i="18" s="1"/>
  <c r="D14" i="18"/>
  <c r="E14" i="18" s="1"/>
  <c r="F11" i="7"/>
  <c r="G11" i="7" s="1"/>
  <c r="P11" i="11"/>
  <c r="R11" i="11" s="1"/>
  <c r="P10" i="11"/>
  <c r="Q10" i="11" s="1"/>
  <c r="Y16" i="11"/>
  <c r="AA16" i="11" s="1"/>
  <c r="D17" i="11"/>
  <c r="E17" i="11" s="1"/>
  <c r="D23" i="11"/>
  <c r="E23" i="11" s="1"/>
  <c r="F16" i="11"/>
  <c r="G16" i="11" s="1"/>
  <c r="P12" i="11"/>
  <c r="R12" i="11" s="1"/>
  <c r="F17" i="11"/>
  <c r="G17" i="11" s="1"/>
  <c r="Y22" i="11"/>
  <c r="F28" i="11"/>
  <c r="G28" i="11" s="1"/>
  <c r="P28" i="11"/>
  <c r="R28" i="11" s="1"/>
  <c r="Y24" i="11"/>
  <c r="Z24" i="11" s="1"/>
  <c r="F31" i="11"/>
  <c r="G31" i="11" s="1"/>
  <c r="D25" i="11"/>
  <c r="E25" i="11" s="1"/>
  <c r="P30" i="11"/>
  <c r="R30" i="11" s="1"/>
  <c r="Y37" i="11"/>
  <c r="AA37" i="11" s="1"/>
  <c r="P35" i="11"/>
  <c r="R35" i="11" s="1"/>
  <c r="F33" i="11"/>
  <c r="G33" i="11" s="1"/>
  <c r="F30" i="11"/>
  <c r="G30" i="11" s="1"/>
  <c r="D36" i="11"/>
  <c r="E36" i="11" s="1"/>
  <c r="Y11" i="11"/>
  <c r="Z11" i="11" s="1"/>
  <c r="F11" i="14"/>
  <c r="G11" i="14" s="1"/>
  <c r="P16" i="14"/>
  <c r="Q16" i="14" s="1"/>
  <c r="Y21" i="14"/>
  <c r="Z21" i="14" s="1"/>
  <c r="P22" i="14"/>
  <c r="Q22" i="14" s="1"/>
  <c r="F19" i="14"/>
  <c r="G19" i="14" s="1"/>
  <c r="Y14" i="14"/>
  <c r="AA14" i="14" s="1"/>
  <c r="F20" i="14"/>
  <c r="G20" i="14" s="1"/>
  <c r="F25" i="14"/>
  <c r="G25" i="14" s="1"/>
  <c r="D30" i="14"/>
  <c r="E30" i="14" s="1"/>
  <c r="Y28" i="14"/>
  <c r="AA28" i="14" s="1"/>
  <c r="Y25" i="14"/>
  <c r="Z25" i="14" s="1"/>
  <c r="Y22" i="14"/>
  <c r="AA22" i="14" s="1"/>
  <c r="F28" i="14"/>
  <c r="G28" i="14" s="1"/>
  <c r="Y33" i="14"/>
  <c r="AA33" i="14" s="1"/>
  <c r="Y34" i="14"/>
  <c r="AA34" i="14" s="1"/>
  <c r="Y35" i="14"/>
  <c r="D32" i="14"/>
  <c r="E32" i="14" s="1"/>
  <c r="Y36" i="14"/>
  <c r="AA36" i="14" s="1"/>
  <c r="F15" i="14"/>
  <c r="G15" i="14" s="1"/>
  <c r="D11" i="14"/>
  <c r="E11" i="14" s="1"/>
  <c r="Y10" i="14"/>
  <c r="Z10" i="14" s="1"/>
  <c r="F17" i="16"/>
  <c r="G17" i="16" s="1"/>
  <c r="P12" i="16"/>
  <c r="R12" i="16" s="1"/>
  <c r="P21" i="16"/>
  <c r="Q21" i="16" s="1"/>
  <c r="D22" i="16"/>
  <c r="E22" i="16" s="1"/>
  <c r="Y37" i="16"/>
  <c r="AA37" i="16" s="1"/>
  <c r="Y23" i="16"/>
  <c r="Z23" i="16" s="1"/>
  <c r="P34" i="16"/>
  <c r="R34" i="16" s="1"/>
  <c r="Y29" i="16"/>
  <c r="Z29" i="16" s="1"/>
  <c r="Y27" i="16"/>
  <c r="Z27" i="16" s="1"/>
  <c r="Y33" i="16"/>
  <c r="Z33" i="16" s="1"/>
  <c r="D28" i="16"/>
  <c r="E28" i="16" s="1"/>
  <c r="P37" i="16"/>
  <c r="R37" i="16" s="1"/>
  <c r="Y34" i="16"/>
  <c r="Z34" i="16" s="1"/>
  <c r="D35" i="16"/>
  <c r="E35" i="16" s="1"/>
  <c r="Y14" i="16"/>
  <c r="Z14" i="16" s="1"/>
  <c r="F15" i="16"/>
  <c r="G15" i="16" s="1"/>
  <c r="Y12" i="16"/>
  <c r="Z12" i="16" s="1"/>
  <c r="Y10" i="16"/>
  <c r="Z10" i="16" s="1"/>
  <c r="P22" i="18"/>
  <c r="R22" i="18" s="1"/>
  <c r="Y13" i="18"/>
  <c r="AA13" i="18" s="1"/>
  <c r="Y10" i="18"/>
  <c r="AA10" i="18" s="1"/>
  <c r="F15" i="18"/>
  <c r="G15" i="18" s="1"/>
  <c r="Y17" i="18"/>
  <c r="Y22" i="18"/>
  <c r="AA22" i="18" s="1"/>
  <c r="P20" i="18"/>
  <c r="R20" i="18" s="1"/>
  <c r="Y16" i="18"/>
  <c r="AA16" i="18" s="1"/>
  <c r="P21" i="18"/>
  <c r="D26" i="18"/>
  <c r="E26" i="18" s="1"/>
  <c r="F29" i="18"/>
  <c r="G29" i="18" s="1"/>
  <c r="D29" i="18"/>
  <c r="E29" i="18" s="1"/>
  <c r="Y30" i="18"/>
  <c r="AA30" i="18" s="1"/>
  <c r="F14" i="7"/>
  <c r="G14" i="7" s="1"/>
  <c r="D16" i="7"/>
  <c r="E16" i="7" s="1"/>
  <c r="F20" i="7"/>
  <c r="G20" i="7" s="1"/>
  <c r="F28" i="7"/>
  <c r="G28" i="7" s="1"/>
  <c r="F34" i="7"/>
  <c r="G34" i="7" s="1"/>
  <c r="P12" i="7"/>
  <c r="P20" i="7"/>
  <c r="P27" i="7"/>
  <c r="P33" i="7"/>
  <c r="R33" i="7" s="1"/>
  <c r="Y14" i="7"/>
  <c r="Z14" i="7" s="1"/>
  <c r="Y21" i="7"/>
  <c r="Y28" i="7"/>
  <c r="Y36" i="7"/>
  <c r="Z36" i="7" s="1"/>
  <c r="D11" i="7"/>
  <c r="E11" i="7" s="1"/>
  <c r="P10" i="20"/>
  <c r="Q10" i="20" s="1"/>
  <c r="P12" i="20"/>
  <c r="R12" i="20" s="1"/>
  <c r="Y30" i="20"/>
  <c r="AA30" i="20" s="1"/>
  <c r="F31" i="20"/>
  <c r="G31" i="20" s="1"/>
  <c r="D32" i="20"/>
  <c r="E32" i="20" s="1"/>
  <c r="F33" i="20"/>
  <c r="G33" i="20" s="1"/>
  <c r="P29" i="20"/>
  <c r="D28" i="20"/>
  <c r="E28" i="20" s="1"/>
  <c r="Y21" i="20"/>
  <c r="AA21" i="20" s="1"/>
  <c r="Y13" i="20"/>
  <c r="D16" i="20"/>
  <c r="E16" i="20" s="1"/>
  <c r="F17" i="20"/>
  <c r="G17" i="20" s="1"/>
  <c r="F16" i="20"/>
  <c r="G16" i="20" s="1"/>
  <c r="F10" i="20"/>
  <c r="G10" i="20" s="1"/>
  <c r="D9" i="20"/>
  <c r="E9" i="20" s="1"/>
  <c r="D11" i="20"/>
  <c r="E11" i="20" s="1"/>
  <c r="F35" i="20"/>
  <c r="G35" i="20" s="1"/>
  <c r="Y35" i="20"/>
  <c r="AA35" i="20" s="1"/>
  <c r="Y31" i="20"/>
  <c r="AA31" i="20" s="1"/>
  <c r="P32" i="20"/>
  <c r="R32" i="20" s="1"/>
  <c r="F23" i="20"/>
  <c r="G23" i="20" s="1"/>
  <c r="D13" i="20"/>
  <c r="E13" i="20" s="1"/>
  <c r="F21" i="20"/>
  <c r="G21" i="20" s="1"/>
  <c r="P19" i="20"/>
  <c r="Q19" i="20" s="1"/>
  <c r="D12" i="20"/>
  <c r="E12" i="20" s="1"/>
  <c r="P8" i="12"/>
  <c r="R8" i="12" s="1"/>
  <c r="F32" i="12"/>
  <c r="G32" i="12" s="1"/>
  <c r="D32" i="12"/>
  <c r="E32" i="12" s="1"/>
  <c r="Y35" i="12"/>
  <c r="Z35" i="12" s="1"/>
  <c r="F29" i="12"/>
  <c r="G29" i="12" s="1"/>
  <c r="D29" i="12"/>
  <c r="E29" i="12" s="1"/>
  <c r="P23" i="12"/>
  <c r="R23" i="12" s="1"/>
  <c r="P27" i="12"/>
  <c r="R27" i="12" s="1"/>
  <c r="F23" i="12"/>
  <c r="G23" i="12" s="1"/>
  <c r="Y24" i="12"/>
  <c r="AA24" i="12" s="1"/>
  <c r="Y30" i="12"/>
  <c r="Z30" i="12" s="1"/>
  <c r="D20" i="12"/>
  <c r="E20" i="12" s="1"/>
  <c r="F20" i="12"/>
  <c r="G20" i="12" s="1"/>
  <c r="Y29" i="12"/>
  <c r="AA29" i="12" s="1"/>
  <c r="P16" i="12"/>
  <c r="R16" i="12" s="1"/>
  <c r="P12" i="12"/>
  <c r="R12" i="12" s="1"/>
  <c r="F22" i="12"/>
  <c r="G22" i="12" s="1"/>
  <c r="P15" i="12"/>
  <c r="Q15" i="12" s="1"/>
  <c r="F21" i="12"/>
  <c r="G21" i="12" s="1"/>
  <c r="P14" i="12"/>
  <c r="P10" i="12"/>
  <c r="R10" i="12" s="1"/>
  <c r="Y9" i="12"/>
  <c r="AA9" i="12" s="1"/>
  <c r="F12" i="12"/>
  <c r="G12" i="12" s="1"/>
  <c r="D19" i="12"/>
  <c r="E19" i="12" s="1"/>
  <c r="D13" i="7"/>
  <c r="E13" i="7" s="1"/>
  <c r="Y18" i="19"/>
  <c r="AA18" i="19" s="1"/>
  <c r="Y14" i="19"/>
  <c r="AA14" i="19" s="1"/>
  <c r="D30" i="19"/>
  <c r="E30" i="19" s="1"/>
  <c r="F33" i="19"/>
  <c r="G33" i="19" s="1"/>
  <c r="F26" i="19"/>
  <c r="G26" i="19" s="1"/>
  <c r="D17" i="19"/>
  <c r="E17" i="19" s="1"/>
  <c r="Y19" i="19"/>
  <c r="AA19" i="19" s="1"/>
  <c r="D9" i="19"/>
  <c r="E9" i="19" s="1"/>
  <c r="F8" i="9"/>
  <c r="L1" i="8"/>
  <c r="P15" i="19"/>
  <c r="Q15" i="19" s="1"/>
  <c r="F11" i="19"/>
  <c r="G11" i="19" s="1"/>
  <c r="F24" i="19"/>
  <c r="G24" i="19" s="1"/>
  <c r="Y12" i="19"/>
  <c r="Z12" i="19" s="1"/>
  <c r="Y8" i="19"/>
  <c r="Z8" i="19" s="1"/>
  <c r="P16" i="19"/>
  <c r="P20" i="19"/>
  <c r="R20" i="19" s="1"/>
  <c r="P23" i="19"/>
  <c r="R23" i="19" s="1"/>
  <c r="F18" i="19"/>
  <c r="G18" i="19" s="1"/>
  <c r="D26" i="19"/>
  <c r="E26" i="19" s="1"/>
  <c r="Y17" i="19"/>
  <c r="Z17" i="19" s="1"/>
  <c r="Y26" i="19"/>
  <c r="Z26" i="19" s="1"/>
  <c r="P24" i="19"/>
  <c r="Q24" i="19" s="1"/>
  <c r="D24" i="19"/>
  <c r="E24" i="19" s="1"/>
  <c r="Y27" i="19"/>
  <c r="Z27" i="19" s="1"/>
  <c r="P22" i="19"/>
  <c r="R22" i="19" s="1"/>
  <c r="P26" i="19"/>
  <c r="Q26" i="19" s="1"/>
  <c r="F29" i="19"/>
  <c r="G29" i="19" s="1"/>
  <c r="D35" i="19"/>
  <c r="E35" i="19" s="1"/>
  <c r="F34" i="19"/>
  <c r="G34" i="19" s="1"/>
  <c r="F31" i="19"/>
  <c r="G31" i="19" s="1"/>
  <c r="F35" i="19"/>
  <c r="G35" i="19" s="1"/>
  <c r="Y30" i="19"/>
  <c r="Y34" i="19"/>
  <c r="Z34" i="19" s="1"/>
  <c r="Y11" i="19"/>
  <c r="Z11" i="19" s="1"/>
  <c r="D14" i="19"/>
  <c r="E14" i="19" s="1"/>
  <c r="D10" i="19"/>
  <c r="E10" i="19" s="1"/>
  <c r="P14" i="19"/>
  <c r="R14" i="19" s="1"/>
  <c r="P10" i="19"/>
  <c r="R10" i="19" s="1"/>
  <c r="F16" i="19"/>
  <c r="G16" i="19" s="1"/>
  <c r="D12" i="19"/>
  <c r="E12" i="19" s="1"/>
  <c r="D8" i="19"/>
  <c r="E8" i="19" s="1"/>
  <c r="F17" i="19"/>
  <c r="G17" i="19" s="1"/>
  <c r="D21" i="19"/>
  <c r="E21" i="19" s="1"/>
  <c r="D16" i="19"/>
  <c r="E16" i="19" s="1"/>
  <c r="D20" i="19"/>
  <c r="E20" i="19" s="1"/>
  <c r="P29" i="19"/>
  <c r="R29" i="19" s="1"/>
  <c r="P18" i="19"/>
  <c r="R18" i="19" s="1"/>
  <c r="F21" i="19"/>
  <c r="G21" i="19" s="1"/>
  <c r="F25" i="19"/>
  <c r="G25" i="19" s="1"/>
  <c r="Y24" i="19"/>
  <c r="AA24" i="19" s="1"/>
  <c r="Y28" i="19"/>
  <c r="AA28" i="19" s="1"/>
  <c r="F23" i="19"/>
  <c r="G23" i="19" s="1"/>
  <c r="D27" i="19"/>
  <c r="E27" i="19" s="1"/>
  <c r="D31" i="19"/>
  <c r="E31" i="19" s="1"/>
  <c r="Y35" i="19"/>
  <c r="AA35" i="19" s="1"/>
  <c r="D29" i="19"/>
  <c r="E29" i="19" s="1"/>
  <c r="D33" i="19"/>
  <c r="E33" i="19" s="1"/>
  <c r="P27" i="19"/>
  <c r="P31" i="19"/>
  <c r="R31" i="19" s="1"/>
  <c r="P35" i="19"/>
  <c r="R35" i="19" s="1"/>
  <c r="D11" i="19"/>
  <c r="E11" i="19" s="1"/>
  <c r="P19" i="19"/>
  <c r="R19" i="19" s="1"/>
  <c r="F12" i="19"/>
  <c r="G12" i="19" s="1"/>
  <c r="Y21" i="19"/>
  <c r="Z21" i="19" s="1"/>
  <c r="Y13" i="19"/>
  <c r="AA13" i="19" s="1"/>
  <c r="Y9" i="19"/>
  <c r="AA9" i="19" s="1"/>
  <c r="F14" i="19"/>
  <c r="G14" i="19" s="1"/>
  <c r="F10" i="19"/>
  <c r="G10" i="19" s="1"/>
  <c r="D15" i="19"/>
  <c r="E15" i="19" s="1"/>
  <c r="D19" i="19"/>
  <c r="E19" i="19" s="1"/>
  <c r="P21" i="19"/>
  <c r="R21" i="19" s="1"/>
  <c r="Y16" i="19"/>
  <c r="Z16" i="19" s="1"/>
  <c r="Y20" i="19"/>
  <c r="Z20" i="19" s="1"/>
  <c r="F15" i="19"/>
  <c r="G15" i="19" s="1"/>
  <c r="F19" i="19"/>
  <c r="G19" i="19" s="1"/>
  <c r="D23" i="19"/>
  <c r="E23" i="19" s="1"/>
  <c r="F27" i="19"/>
  <c r="G27" i="19" s="1"/>
  <c r="P25" i="19"/>
  <c r="F30" i="19"/>
  <c r="G30" i="19" s="1"/>
  <c r="D25" i="19"/>
  <c r="E25" i="19" s="1"/>
  <c r="D28" i="19"/>
  <c r="E28" i="19" s="1"/>
  <c r="P32" i="19"/>
  <c r="R32" i="19" s="1"/>
  <c r="Y32" i="19"/>
  <c r="Y29" i="19"/>
  <c r="Z29" i="19" s="1"/>
  <c r="Y33" i="19"/>
  <c r="AA33" i="19" s="1"/>
  <c r="F28" i="19"/>
  <c r="G28" i="19" s="1"/>
  <c r="F32" i="19"/>
  <c r="G32" i="19" s="1"/>
  <c r="F13" i="19"/>
  <c r="G13" i="19" s="1"/>
  <c r="F9" i="19"/>
  <c r="G9" i="19" s="1"/>
  <c r="D18" i="19"/>
  <c r="E18" i="19" s="1"/>
  <c r="P11" i="19"/>
  <c r="R11" i="19" s="1"/>
  <c r="L1" i="15"/>
  <c r="F7" i="15"/>
  <c r="L1" i="20"/>
  <c r="F28" i="18"/>
  <c r="G28" i="18" s="1"/>
  <c r="F32" i="18"/>
  <c r="G32" i="18" s="1"/>
  <c r="D16" i="18"/>
  <c r="E16" i="18" s="1"/>
  <c r="D20" i="18"/>
  <c r="E20" i="18" s="1"/>
  <c r="P23" i="18"/>
  <c r="Q23" i="18" s="1"/>
  <c r="D24" i="18"/>
  <c r="E24" i="18" s="1"/>
  <c r="D28" i="18"/>
  <c r="E28" i="18" s="1"/>
  <c r="Y26" i="18"/>
  <c r="Z26" i="18" s="1"/>
  <c r="F21" i="18"/>
  <c r="G21" i="18" s="1"/>
  <c r="F25" i="18"/>
  <c r="G25" i="18" s="1"/>
  <c r="D35" i="18"/>
  <c r="E35" i="18" s="1"/>
  <c r="F34" i="18"/>
  <c r="G34" i="18" s="1"/>
  <c r="P30" i="18"/>
  <c r="Q30" i="18" s="1"/>
  <c r="P34" i="18"/>
  <c r="Q34" i="18" s="1"/>
  <c r="D30" i="18"/>
  <c r="E30" i="18" s="1"/>
  <c r="D34" i="18"/>
  <c r="E34" i="18" s="1"/>
  <c r="L1" i="18"/>
  <c r="L1" i="11"/>
  <c r="F8" i="11"/>
  <c r="L1" i="19"/>
  <c r="F8" i="7"/>
  <c r="L1" i="7"/>
  <c r="F12" i="22"/>
  <c r="G12" i="22" s="1"/>
  <c r="F8" i="22"/>
  <c r="F9" i="22"/>
  <c r="G9" i="22" s="1"/>
  <c r="F32" i="22"/>
  <c r="G32" i="22" s="1"/>
  <c r="D33" i="22"/>
  <c r="E33" i="22" s="1"/>
  <c r="F34" i="22"/>
  <c r="G34" i="22" s="1"/>
  <c r="D35" i="22"/>
  <c r="E35" i="22" s="1"/>
  <c r="F25" i="22"/>
  <c r="G25" i="22" s="1"/>
  <c r="F23" i="22"/>
  <c r="G23" i="22" s="1"/>
  <c r="F22" i="22"/>
  <c r="G22" i="22" s="1"/>
  <c r="F19" i="22"/>
  <c r="G19" i="22" s="1"/>
  <c r="D26" i="22"/>
  <c r="E26" i="22" s="1"/>
  <c r="F15" i="22"/>
  <c r="G15" i="22" s="1"/>
  <c r="F14" i="22"/>
  <c r="G14" i="22" s="1"/>
  <c r="F13" i="22"/>
  <c r="G13" i="22" s="1"/>
  <c r="F11" i="22"/>
  <c r="G11" i="22" s="1"/>
  <c r="D13" i="22"/>
  <c r="E13" i="22" s="1"/>
  <c r="D10" i="22"/>
  <c r="E10" i="22" s="1"/>
  <c r="F28" i="22"/>
  <c r="G28" i="22" s="1"/>
  <c r="F30" i="22"/>
  <c r="G30" i="22" s="1"/>
  <c r="D27" i="22"/>
  <c r="E27" i="22" s="1"/>
  <c r="F26" i="22"/>
  <c r="G26" i="22" s="1"/>
  <c r="F16" i="22"/>
  <c r="G16" i="22" s="1"/>
  <c r="F17" i="22"/>
  <c r="G17" i="22" s="1"/>
  <c r="D12" i="22"/>
  <c r="E12" i="22" s="1"/>
  <c r="D8" i="22"/>
  <c r="E8" i="22" s="1"/>
  <c r="F10" i="22"/>
  <c r="D11" i="22"/>
  <c r="E11" i="22" s="1"/>
  <c r="D30" i="22"/>
  <c r="E30" i="22" s="1"/>
  <c r="F31" i="22"/>
  <c r="G31" i="22" s="1"/>
  <c r="D32" i="22"/>
  <c r="E32" i="22" s="1"/>
  <c r="F33" i="22"/>
  <c r="G33" i="22" s="1"/>
  <c r="D23" i="22"/>
  <c r="E23" i="22" s="1"/>
  <c r="D21" i="22"/>
  <c r="E21" i="22" s="1"/>
  <c r="D20" i="22"/>
  <c r="E20" i="22" s="1"/>
  <c r="D18" i="22"/>
  <c r="E18" i="22" s="1"/>
  <c r="F21" i="22"/>
  <c r="G21" i="22" s="1"/>
  <c r="F24" i="22"/>
  <c r="G24" i="22" s="1"/>
  <c r="D31" i="22"/>
  <c r="E31" i="22" s="1"/>
  <c r="D22" i="22"/>
  <c r="E22" i="22" s="1"/>
  <c r="F18" i="22"/>
  <c r="G18" i="22" s="1"/>
  <c r="D29" i="22"/>
  <c r="E29" i="22" s="1"/>
  <c r="D19" i="22"/>
  <c r="E19" i="22" s="1"/>
  <c r="D34" i="22"/>
  <c r="E34" i="22" s="1"/>
  <c r="F35" i="22"/>
  <c r="G35" i="22" s="1"/>
  <c r="F27" i="22"/>
  <c r="G27" i="22" s="1"/>
  <c r="D28" i="22"/>
  <c r="E28" i="22" s="1"/>
  <c r="F29" i="22"/>
  <c r="G29" i="22" s="1"/>
  <c r="D25" i="22"/>
  <c r="E25" i="22" s="1"/>
  <c r="D24" i="22"/>
  <c r="E24" i="22" s="1"/>
  <c r="F20" i="22"/>
  <c r="G20" i="22" s="1"/>
  <c r="D14" i="22"/>
  <c r="E14" i="22" s="1"/>
  <c r="D17" i="22"/>
  <c r="E17" i="22" s="1"/>
  <c r="D16" i="22"/>
  <c r="E16" i="22" s="1"/>
  <c r="D15" i="22"/>
  <c r="E15" i="22" s="1"/>
  <c r="D9" i="22"/>
  <c r="E9" i="22" s="1"/>
  <c r="P16" i="8"/>
  <c r="Y10" i="8"/>
  <c r="D25" i="8"/>
  <c r="E25" i="8" s="1"/>
  <c r="Y16" i="13"/>
  <c r="P12" i="13"/>
  <c r="F8" i="13"/>
  <c r="D11" i="13"/>
  <c r="E11" i="13" s="1"/>
  <c r="P8" i="13"/>
  <c r="F13" i="13"/>
  <c r="G13" i="13" s="1"/>
  <c r="P35" i="13"/>
  <c r="R35" i="13" s="1"/>
  <c r="P31" i="13"/>
  <c r="R31" i="13" s="1"/>
  <c r="P27" i="13"/>
  <c r="D33" i="13"/>
  <c r="E33" i="13" s="1"/>
  <c r="D29" i="13"/>
  <c r="E29" i="13" s="1"/>
  <c r="P32" i="13"/>
  <c r="R32" i="13" s="1"/>
  <c r="Y26" i="13"/>
  <c r="Z26" i="13" s="1"/>
  <c r="P28" i="13"/>
  <c r="R28" i="13" s="1"/>
  <c r="Y25" i="13"/>
  <c r="Z25" i="13" s="1"/>
  <c r="F25" i="13"/>
  <c r="G25" i="13" s="1"/>
  <c r="F29" i="13"/>
  <c r="G29" i="13" s="1"/>
  <c r="F22" i="13"/>
  <c r="G22" i="13" s="1"/>
  <c r="D18" i="13"/>
  <c r="E18" i="13" s="1"/>
  <c r="D21" i="13"/>
  <c r="E21" i="13" s="1"/>
  <c r="D17" i="13"/>
  <c r="E17" i="13" s="1"/>
  <c r="Y22" i="13"/>
  <c r="D20" i="13"/>
  <c r="E20" i="13" s="1"/>
  <c r="P17" i="13"/>
  <c r="D14" i="13"/>
  <c r="E14" i="13" s="1"/>
  <c r="D10" i="13"/>
  <c r="E10" i="13" s="1"/>
  <c r="F17" i="13"/>
  <c r="G17" i="13" s="1"/>
  <c r="D13" i="13"/>
  <c r="E13" i="13" s="1"/>
  <c r="D9" i="13"/>
  <c r="E9" i="13" s="1"/>
  <c r="F14" i="13"/>
  <c r="G14" i="13" s="1"/>
  <c r="D8" i="13"/>
  <c r="E8" i="13" s="1"/>
  <c r="F9" i="13"/>
  <c r="G9" i="13" s="1"/>
  <c r="D21" i="8"/>
  <c r="E21" i="8" s="1"/>
  <c r="D13" i="8"/>
  <c r="E13" i="8" s="1"/>
  <c r="P10" i="8"/>
  <c r="Q10" i="8" s="1"/>
  <c r="P18" i="8"/>
  <c r="R18" i="8" s="1"/>
  <c r="P12" i="8"/>
  <c r="R12" i="8" s="1"/>
  <c r="D14" i="8"/>
  <c r="E14" i="8" s="1"/>
  <c r="D18" i="8"/>
  <c r="E18" i="8" s="1"/>
  <c r="D22" i="8"/>
  <c r="E22" i="8" s="1"/>
  <c r="F25" i="8"/>
  <c r="G25" i="8" s="1"/>
  <c r="Y19" i="8"/>
  <c r="Z19" i="8" s="1"/>
  <c r="Y25" i="8"/>
  <c r="AA25" i="8" s="1"/>
  <c r="P13" i="8"/>
  <c r="R13" i="8" s="1"/>
  <c r="P17" i="8"/>
  <c r="Q17" i="8" s="1"/>
  <c r="P21" i="8"/>
  <c r="R21" i="8" s="1"/>
  <c r="P23" i="8"/>
  <c r="Q23" i="8" s="1"/>
  <c r="P27" i="8"/>
  <c r="Q27" i="8" s="1"/>
  <c r="F35" i="8"/>
  <c r="G35" i="8" s="1"/>
  <c r="D33" i="8"/>
  <c r="E33" i="8" s="1"/>
  <c r="Y24" i="8"/>
  <c r="AA24" i="8" s="1"/>
  <c r="Y28" i="8"/>
  <c r="Z28" i="8" s="1"/>
  <c r="Y30" i="8"/>
  <c r="Z30" i="8" s="1"/>
  <c r="Y34" i="8"/>
  <c r="AA34" i="8" s="1"/>
  <c r="Y31" i="8"/>
  <c r="Z31" i="8" s="1"/>
  <c r="Y35" i="8"/>
  <c r="Z35" i="8" s="1"/>
  <c r="F30" i="8"/>
  <c r="G30" i="8" s="1"/>
  <c r="F34" i="8"/>
  <c r="G34" i="8" s="1"/>
  <c r="F19" i="8"/>
  <c r="G19" i="8" s="1"/>
  <c r="Y21" i="8"/>
  <c r="Z21" i="8" s="1"/>
  <c r="Y22" i="8"/>
  <c r="D15" i="13"/>
  <c r="E15" i="13" s="1"/>
  <c r="Y15" i="13"/>
  <c r="Z15" i="13" s="1"/>
  <c r="D16" i="13"/>
  <c r="E16" i="13" s="1"/>
  <c r="P10" i="13"/>
  <c r="Q10" i="13" s="1"/>
  <c r="F15" i="13"/>
  <c r="G15" i="13" s="1"/>
  <c r="Y10" i="13"/>
  <c r="AA10" i="13" s="1"/>
  <c r="P15" i="13"/>
  <c r="R15" i="13" s="1"/>
  <c r="P25" i="13"/>
  <c r="R25" i="13" s="1"/>
  <c r="D24" i="13"/>
  <c r="E24" i="13" s="1"/>
  <c r="P18" i="13"/>
  <c r="Q18" i="13" s="1"/>
  <c r="P23" i="13"/>
  <c r="Q23" i="13" s="1"/>
  <c r="F23" i="13"/>
  <c r="G23" i="13" s="1"/>
  <c r="Y23" i="13"/>
  <c r="Y32" i="13"/>
  <c r="AA32" i="13" s="1"/>
  <c r="P29" i="13"/>
  <c r="Q29" i="13" s="1"/>
  <c r="P33" i="13"/>
  <c r="Q33" i="13" s="1"/>
  <c r="Y35" i="13"/>
  <c r="Y33" i="13"/>
  <c r="Z33" i="13" s="1"/>
  <c r="D30" i="13"/>
  <c r="E30" i="13" s="1"/>
  <c r="Y34" i="13"/>
  <c r="Z34" i="13" s="1"/>
  <c r="F13" i="20"/>
  <c r="G13" i="20" s="1"/>
  <c r="F11" i="20"/>
  <c r="G11" i="20" s="1"/>
  <c r="P11" i="20"/>
  <c r="Q11" i="20" s="1"/>
  <c r="F9" i="20"/>
  <c r="G9" i="20" s="1"/>
  <c r="Y11" i="20"/>
  <c r="F32" i="20"/>
  <c r="G32" i="20" s="1"/>
  <c r="F28" i="20"/>
  <c r="G28" i="20" s="1"/>
  <c r="Y33" i="20"/>
  <c r="AA33" i="20" s="1"/>
  <c r="Y29" i="20"/>
  <c r="D35" i="20"/>
  <c r="E35" i="20" s="1"/>
  <c r="Y28" i="20"/>
  <c r="AA28" i="20" s="1"/>
  <c r="Y24" i="20"/>
  <c r="Z24" i="20" s="1"/>
  <c r="F27" i="20"/>
  <c r="G27" i="20" s="1"/>
  <c r="D23" i="20"/>
  <c r="E23" i="20" s="1"/>
  <c r="D26" i="20"/>
  <c r="E26" i="20" s="1"/>
  <c r="F29" i="20"/>
  <c r="G29" i="20" s="1"/>
  <c r="P26" i="20"/>
  <c r="P22" i="20"/>
  <c r="R22" i="20" s="1"/>
  <c r="F19" i="20"/>
  <c r="G19" i="20" s="1"/>
  <c r="F15" i="20"/>
  <c r="G15" i="20" s="1"/>
  <c r="P21" i="20"/>
  <c r="P17" i="20"/>
  <c r="Q17" i="20" s="1"/>
  <c r="P13" i="20"/>
  <c r="R13" i="20" s="1"/>
  <c r="Y19" i="20"/>
  <c r="Z19" i="20" s="1"/>
  <c r="P23" i="20"/>
  <c r="Y18" i="20"/>
  <c r="AA18" i="20" s="1"/>
  <c r="Y14" i="20"/>
  <c r="Z14" i="20" s="1"/>
  <c r="P9" i="20"/>
  <c r="Q9" i="20" s="1"/>
  <c r="D15" i="20"/>
  <c r="E15" i="20" s="1"/>
  <c r="Y9" i="20"/>
  <c r="F8" i="20"/>
  <c r="G8" i="20" s="1"/>
  <c r="Y12" i="20"/>
  <c r="Z12" i="20" s="1"/>
  <c r="F12" i="20"/>
  <c r="G12" i="20" s="1"/>
  <c r="P35" i="20"/>
  <c r="Q35" i="20" s="1"/>
  <c r="P31" i="20"/>
  <c r="R31" i="20" s="1"/>
  <c r="P27" i="20"/>
  <c r="Q27" i="20" s="1"/>
  <c r="D33" i="20"/>
  <c r="E33" i="20" s="1"/>
  <c r="D29" i="20"/>
  <c r="E29" i="20" s="1"/>
  <c r="P33" i="20"/>
  <c r="Q33" i="20" s="1"/>
  <c r="Y27" i="20"/>
  <c r="AA27" i="20" s="1"/>
  <c r="D24" i="20"/>
  <c r="E24" i="20" s="1"/>
  <c r="F25" i="20"/>
  <c r="G25" i="20" s="1"/>
  <c r="Y32" i="20"/>
  <c r="AA32" i="20" s="1"/>
  <c r="F24" i="20"/>
  <c r="G24" i="20" s="1"/>
  <c r="P28" i="20"/>
  <c r="R28" i="20" s="1"/>
  <c r="Y25" i="20"/>
  <c r="AA25" i="20" s="1"/>
  <c r="D22" i="20"/>
  <c r="E22" i="20" s="1"/>
  <c r="P18" i="20"/>
  <c r="Q18" i="20" s="1"/>
  <c r="P14" i="20"/>
  <c r="Y20" i="20"/>
  <c r="AA20" i="20" s="1"/>
  <c r="Y16" i="20"/>
  <c r="Z16" i="20" s="1"/>
  <c r="Y22" i="20"/>
  <c r="Z22" i="20" s="1"/>
  <c r="D19" i="20"/>
  <c r="E19" i="20" s="1"/>
  <c r="F22" i="20"/>
  <c r="G22" i="20" s="1"/>
  <c r="D18" i="20"/>
  <c r="E18" i="20" s="1"/>
  <c r="D14" i="20"/>
  <c r="E14" i="20" s="1"/>
  <c r="Y10" i="12"/>
  <c r="F14" i="12"/>
  <c r="G14" i="12" s="1"/>
  <c r="P11" i="12"/>
  <c r="R11" i="12" s="1"/>
  <c r="D34" i="12"/>
  <c r="E34" i="12" s="1"/>
  <c r="P33" i="12"/>
  <c r="P29" i="12"/>
  <c r="R29" i="12" s="1"/>
  <c r="D35" i="12"/>
  <c r="E35" i="12" s="1"/>
  <c r="D31" i="12"/>
  <c r="E31" i="12" s="1"/>
  <c r="F31" i="12"/>
  <c r="G31" i="12" s="1"/>
  <c r="Y26" i="12"/>
  <c r="Z26" i="12" s="1"/>
  <c r="Y22" i="12"/>
  <c r="Z22" i="12" s="1"/>
  <c r="F28" i="12"/>
  <c r="G28" i="12" s="1"/>
  <c r="Y25" i="12"/>
  <c r="Y21" i="12"/>
  <c r="AA21" i="12" s="1"/>
  <c r="P21" i="12"/>
  <c r="R21" i="12" s="1"/>
  <c r="F11" i="8"/>
  <c r="G11" i="8" s="1"/>
  <c r="P15" i="8"/>
  <c r="R15" i="8" s="1"/>
  <c r="P19" i="8"/>
  <c r="R19" i="8" s="1"/>
  <c r="D23" i="8"/>
  <c r="E23" i="8" s="1"/>
  <c r="F17" i="8"/>
  <c r="G17" i="8" s="1"/>
  <c r="F21" i="8"/>
  <c r="G21" i="8" s="1"/>
  <c r="D12" i="8"/>
  <c r="E12" i="8" s="1"/>
  <c r="D16" i="8"/>
  <c r="E16" i="8" s="1"/>
  <c r="D20" i="8"/>
  <c r="E20" i="8" s="1"/>
  <c r="D29" i="8"/>
  <c r="E29" i="8" s="1"/>
  <c r="D26" i="8"/>
  <c r="E26" i="8" s="1"/>
  <c r="F29" i="8"/>
  <c r="G29" i="8" s="1"/>
  <c r="P28" i="8"/>
  <c r="Q28" i="8" s="1"/>
  <c r="F22" i="8"/>
  <c r="G22" i="8" s="1"/>
  <c r="F26" i="8"/>
  <c r="G26" i="8" s="1"/>
  <c r="D37" i="8"/>
  <c r="E37" i="8" s="1"/>
  <c r="F32" i="8"/>
  <c r="G32" i="8" s="1"/>
  <c r="F36" i="8"/>
  <c r="G36" i="8" s="1"/>
  <c r="F33" i="8"/>
  <c r="G33" i="8" s="1"/>
  <c r="F37" i="8"/>
  <c r="G37" i="8" s="1"/>
  <c r="Y32" i="8"/>
  <c r="Z32" i="8" s="1"/>
  <c r="Y36" i="8"/>
  <c r="AA36" i="8" s="1"/>
  <c r="Y13" i="8"/>
  <c r="D10" i="8"/>
  <c r="E10" i="8" s="1"/>
  <c r="F31" i="8"/>
  <c r="G31" i="8" s="1"/>
  <c r="Y19" i="13"/>
  <c r="Z19" i="13" s="1"/>
  <c r="Y12" i="13"/>
  <c r="AA12" i="13" s="1"/>
  <c r="D31" i="13"/>
  <c r="E31" i="13" s="1"/>
  <c r="Y13" i="13"/>
  <c r="AA13" i="13" s="1"/>
  <c r="F21" i="13"/>
  <c r="G21" i="13" s="1"/>
  <c r="F12" i="13"/>
  <c r="G12" i="13" s="1"/>
  <c r="P20" i="13"/>
  <c r="R20" i="13" s="1"/>
  <c r="P21" i="13"/>
  <c r="R21" i="13" s="1"/>
  <c r="Y27" i="13"/>
  <c r="AA27" i="13" s="1"/>
  <c r="D22" i="13"/>
  <c r="E22" i="13" s="1"/>
  <c r="P19" i="13"/>
  <c r="R19" i="13" s="1"/>
  <c r="D25" i="13"/>
  <c r="E25" i="13" s="1"/>
  <c r="F27" i="13"/>
  <c r="G27" i="13" s="1"/>
  <c r="D27" i="13"/>
  <c r="E27" i="13" s="1"/>
  <c r="D26" i="13"/>
  <c r="E26" i="13" s="1"/>
  <c r="F33" i="13"/>
  <c r="G33" i="13" s="1"/>
  <c r="P30" i="13"/>
  <c r="Q30" i="13" s="1"/>
  <c r="F35" i="13"/>
  <c r="G35" i="13" s="1"/>
  <c r="F32" i="13"/>
  <c r="G32" i="13" s="1"/>
  <c r="P9" i="13"/>
  <c r="Q9" i="13" s="1"/>
  <c r="Z23" i="20"/>
  <c r="AA23" i="20"/>
  <c r="G30" i="18"/>
  <c r="AA27" i="18"/>
  <c r="G17" i="18"/>
  <c r="R28" i="17"/>
  <c r="R21" i="17"/>
  <c r="R13" i="17"/>
  <c r="R16" i="17"/>
  <c r="R31" i="17"/>
  <c r="R35" i="17"/>
  <c r="R20" i="17"/>
  <c r="R12" i="17"/>
  <c r="R25" i="17"/>
  <c r="R15" i="17"/>
  <c r="R19" i="17"/>
  <c r="R23" i="17"/>
  <c r="R14" i="17"/>
  <c r="R18" i="17"/>
  <c r="R22" i="17"/>
  <c r="R27" i="17"/>
  <c r="R32" i="17"/>
  <c r="R24" i="17"/>
  <c r="R11" i="17"/>
  <c r="R36" i="17"/>
  <c r="R34" i="17"/>
  <c r="R29" i="17"/>
  <c r="R33" i="17"/>
  <c r="R37" i="17"/>
  <c r="R10" i="17"/>
  <c r="R26" i="17"/>
  <c r="R17" i="17"/>
  <c r="R30" i="17"/>
  <c r="Q28" i="17"/>
  <c r="G35" i="17"/>
  <c r="AA23" i="17"/>
  <c r="Z23" i="17"/>
  <c r="AA19" i="17"/>
  <c r="Z19" i="17"/>
  <c r="Z25" i="17"/>
  <c r="AA25" i="17"/>
  <c r="Q30" i="17"/>
  <c r="Z28" i="17"/>
  <c r="AA28" i="17"/>
  <c r="AA29" i="17"/>
  <c r="Z29" i="17"/>
  <c r="Z37" i="17"/>
  <c r="AA37" i="17"/>
  <c r="G37" i="17"/>
  <c r="AA34" i="17"/>
  <c r="Z34" i="17"/>
  <c r="G30" i="17"/>
  <c r="G34" i="17"/>
  <c r="G25" i="17"/>
  <c r="Z16" i="17"/>
  <c r="AA16" i="17"/>
  <c r="Q13" i="17"/>
  <c r="G11" i="17"/>
  <c r="G13" i="17"/>
  <c r="AA11" i="17"/>
  <c r="Z11" i="17"/>
  <c r="G17" i="17"/>
  <c r="Q11" i="17"/>
  <c r="Q16" i="17"/>
  <c r="AA14" i="17"/>
  <c r="Z14" i="17"/>
  <c r="AA18" i="17"/>
  <c r="Z18" i="17"/>
  <c r="AA22" i="17"/>
  <c r="Z22" i="17"/>
  <c r="Z31" i="17"/>
  <c r="AA31" i="17"/>
  <c r="Z13" i="17"/>
  <c r="AA13" i="17"/>
  <c r="Z17" i="17"/>
  <c r="AA17" i="17"/>
  <c r="Z21" i="17"/>
  <c r="AA21" i="17"/>
  <c r="G31" i="17"/>
  <c r="Z26" i="17"/>
  <c r="AA26" i="17"/>
  <c r="AA30" i="17"/>
  <c r="Z30" i="17"/>
  <c r="G29" i="17"/>
  <c r="Q31" i="17"/>
  <c r="Q35" i="17"/>
  <c r="Z12" i="17"/>
  <c r="AA12" i="17"/>
  <c r="Q20" i="17"/>
  <c r="Q17" i="17"/>
  <c r="G27" i="17"/>
  <c r="Z24" i="17"/>
  <c r="AA24" i="17"/>
  <c r="Q21" i="17"/>
  <c r="Q10" i="17"/>
  <c r="Q24" i="17"/>
  <c r="G26" i="17"/>
  <c r="Q26" i="17"/>
  <c r="Q25" i="17"/>
  <c r="G10" i="17"/>
  <c r="G22" i="17"/>
  <c r="Q15" i="17"/>
  <c r="Q19" i="17"/>
  <c r="Q23" i="17"/>
  <c r="AA27" i="17"/>
  <c r="Z27" i="17"/>
  <c r="Q14" i="17"/>
  <c r="Q18" i="17"/>
  <c r="Q22" i="17"/>
  <c r="Z33" i="17"/>
  <c r="AA33" i="17"/>
  <c r="Q27" i="17"/>
  <c r="Q32" i="17"/>
  <c r="G32" i="17"/>
  <c r="G36" i="17"/>
  <c r="AA32" i="17"/>
  <c r="Z32" i="17"/>
  <c r="AA36" i="17"/>
  <c r="Z36" i="17"/>
  <c r="G18" i="17"/>
  <c r="G14" i="17"/>
  <c r="AA15" i="17"/>
  <c r="Z15" i="17"/>
  <c r="Q12" i="17"/>
  <c r="AA10" i="17"/>
  <c r="Z10" i="17"/>
  <c r="G21" i="17"/>
  <c r="G33" i="17"/>
  <c r="Z20" i="17"/>
  <c r="AA20" i="17"/>
  <c r="G12" i="17"/>
  <c r="G16" i="17"/>
  <c r="G20" i="17"/>
  <c r="G24" i="17"/>
  <c r="Q36" i="17"/>
  <c r="G15" i="17"/>
  <c r="G19" i="17"/>
  <c r="G23" i="17"/>
  <c r="G28" i="17"/>
  <c r="Q34" i="17"/>
  <c r="Z35" i="17"/>
  <c r="AA35" i="17"/>
  <c r="Q29" i="17"/>
  <c r="Q33" i="17"/>
  <c r="Q37" i="17"/>
  <c r="Z16" i="16"/>
  <c r="AA16" i="16"/>
  <c r="G14" i="16"/>
  <c r="Q20" i="16"/>
  <c r="R20" i="16"/>
  <c r="G11" i="16"/>
  <c r="AA36" i="16"/>
  <c r="Z36" i="16"/>
  <c r="G30" i="16"/>
  <c r="G20" i="16"/>
  <c r="R16" i="16"/>
  <c r="Q16" i="16"/>
  <c r="AA21" i="16"/>
  <c r="Z21" i="16"/>
  <c r="Z30" i="16"/>
  <c r="AA30" i="16"/>
  <c r="Q28" i="16"/>
  <c r="R28" i="16"/>
  <c r="G24" i="16"/>
  <c r="G29" i="16"/>
  <c r="AA9" i="15"/>
  <c r="R13" i="15"/>
  <c r="Q13" i="15"/>
  <c r="Z10" i="15"/>
  <c r="AA10" i="15"/>
  <c r="G17" i="15"/>
  <c r="G14" i="15"/>
  <c r="G18" i="15"/>
  <c r="G15" i="15"/>
  <c r="G19" i="15"/>
  <c r="G12" i="15"/>
  <c r="G16" i="15"/>
  <c r="AA21" i="15"/>
  <c r="Z21" i="15"/>
  <c r="R27" i="15"/>
  <c r="Q27" i="15"/>
  <c r="AA20" i="15"/>
  <c r="Z20" i="15"/>
  <c r="AA24" i="15"/>
  <c r="Z24" i="15"/>
  <c r="AA28" i="15"/>
  <c r="Z28" i="15"/>
  <c r="AA32" i="15"/>
  <c r="Z32" i="15"/>
  <c r="AA36" i="15"/>
  <c r="Z36" i="15"/>
  <c r="G31" i="15"/>
  <c r="G35" i="15"/>
  <c r="R31" i="15"/>
  <c r="Q31" i="15"/>
  <c r="Q35" i="15"/>
  <c r="R35" i="15"/>
  <c r="Z13" i="15"/>
  <c r="AA13" i="15"/>
  <c r="AA11" i="15"/>
  <c r="Z11" i="15"/>
  <c r="R22" i="15"/>
  <c r="Q22" i="15"/>
  <c r="Q20" i="15"/>
  <c r="R20" i="15"/>
  <c r="G20" i="15"/>
  <c r="AA22" i="15"/>
  <c r="Z22" i="15"/>
  <c r="AA25" i="15"/>
  <c r="Z25" i="15"/>
  <c r="G24" i="15"/>
  <c r="Z27" i="15"/>
  <c r="AA27" i="15"/>
  <c r="R21" i="15"/>
  <c r="Q21" i="15"/>
  <c r="R25" i="15"/>
  <c r="Q25" i="15"/>
  <c r="R29" i="15"/>
  <c r="Q29" i="15"/>
  <c r="R33" i="15"/>
  <c r="Q33" i="15"/>
  <c r="G28" i="15"/>
  <c r="G32" i="15"/>
  <c r="G36" i="15"/>
  <c r="AA35" i="15"/>
  <c r="Z35" i="15"/>
  <c r="G10" i="15"/>
  <c r="G13" i="15"/>
  <c r="G9" i="15"/>
  <c r="AA15" i="15"/>
  <c r="Z15" i="15"/>
  <c r="AA19" i="15"/>
  <c r="Z19" i="15"/>
  <c r="AA16" i="15"/>
  <c r="Z16" i="15"/>
  <c r="G23" i="15"/>
  <c r="Z17" i="15"/>
  <c r="AA17" i="15"/>
  <c r="G21" i="15"/>
  <c r="AA14" i="15"/>
  <c r="Z14" i="15"/>
  <c r="AA18" i="15"/>
  <c r="Z18" i="15"/>
  <c r="Z23" i="15"/>
  <c r="AA23" i="15"/>
  <c r="R26" i="15"/>
  <c r="Q26" i="15"/>
  <c r="AA31" i="15"/>
  <c r="Z31" i="15"/>
  <c r="G29" i="15"/>
  <c r="G22" i="15"/>
  <c r="G26" i="15"/>
  <c r="G30" i="15"/>
  <c r="G34" i="15"/>
  <c r="Z29" i="15"/>
  <c r="AA29" i="15"/>
  <c r="AA33" i="15"/>
  <c r="Z33" i="15"/>
  <c r="R32" i="15"/>
  <c r="Q32" i="15"/>
  <c r="R36" i="15"/>
  <c r="Q36" i="15"/>
  <c r="AA12" i="15"/>
  <c r="Z12" i="15"/>
  <c r="G11" i="15"/>
  <c r="R9" i="15"/>
  <c r="Q9" i="15"/>
  <c r="Q12" i="15"/>
  <c r="R12" i="15"/>
  <c r="R16" i="15"/>
  <c r="Q16" i="15"/>
  <c r="R23" i="15"/>
  <c r="Q23" i="15"/>
  <c r="R17" i="15"/>
  <c r="Q17" i="15"/>
  <c r="Q14" i="15"/>
  <c r="R14" i="15"/>
  <c r="Q18" i="15"/>
  <c r="R18" i="15"/>
  <c r="Q11" i="15"/>
  <c r="R11" i="15"/>
  <c r="R15" i="15"/>
  <c r="Q15" i="15"/>
  <c r="R19" i="15"/>
  <c r="Q19" i="15"/>
  <c r="Q24" i="15"/>
  <c r="R24" i="15"/>
  <c r="G27" i="15"/>
  <c r="AA26" i="15"/>
  <c r="Z26" i="15"/>
  <c r="G25" i="15"/>
  <c r="R28" i="15"/>
  <c r="Q28" i="15"/>
  <c r="Q30" i="15"/>
  <c r="R30" i="15"/>
  <c r="R34" i="15"/>
  <c r="Q34" i="15"/>
  <c r="AA30" i="15"/>
  <c r="Z30" i="15"/>
  <c r="Z34" i="15"/>
  <c r="AA34" i="15"/>
  <c r="G33" i="15"/>
  <c r="R10" i="15"/>
  <c r="Q10" i="15"/>
  <c r="AA23" i="14"/>
  <c r="Z23" i="14"/>
  <c r="AA29" i="14"/>
  <c r="Z29" i="14"/>
  <c r="Z32" i="14"/>
  <c r="AA32" i="14"/>
  <c r="Q24" i="13"/>
  <c r="Z29" i="13"/>
  <c r="AA29" i="13"/>
  <c r="AA30" i="11"/>
  <c r="Z30" i="11"/>
  <c r="Z31" i="11"/>
  <c r="AA31" i="11"/>
  <c r="Q36" i="11"/>
  <c r="R36" i="11"/>
  <c r="G24" i="10"/>
  <c r="G33" i="10"/>
  <c r="AA34" i="9"/>
  <c r="G16" i="9"/>
  <c r="G13" i="9"/>
  <c r="G37" i="9"/>
  <c r="G13" i="8"/>
  <c r="AA37" i="8"/>
  <c r="AA20" i="8"/>
  <c r="Z20" i="8"/>
  <c r="Q34" i="11" l="1"/>
  <c r="Z13" i="11"/>
  <c r="Q24" i="11"/>
  <c r="R10" i="11"/>
  <c r="R15" i="12"/>
  <c r="Z14" i="8"/>
  <c r="Z11" i="18"/>
  <c r="AA25" i="18"/>
  <c r="R26" i="14"/>
  <c r="Q35" i="18"/>
  <c r="R22" i="8"/>
  <c r="Z17" i="9"/>
  <c r="Z24" i="9"/>
  <c r="R18" i="11"/>
  <c r="R36" i="8"/>
  <c r="Z13" i="18"/>
  <c r="Q28" i="19"/>
  <c r="Q8" i="18"/>
  <c r="Z12" i="9"/>
  <c r="R11" i="9"/>
  <c r="Q35" i="12"/>
  <c r="AA21" i="13"/>
  <c r="R24" i="8"/>
  <c r="Z32" i="9"/>
  <c r="Z24" i="16"/>
  <c r="AA13" i="12"/>
  <c r="Q15" i="18"/>
  <c r="Q10" i="14"/>
  <c r="R21" i="11"/>
  <c r="R34" i="13"/>
  <c r="R25" i="14"/>
  <c r="Q31" i="20"/>
  <c r="R20" i="8"/>
  <c r="R26" i="8"/>
  <c r="Q24" i="9"/>
  <c r="Q35" i="9"/>
  <c r="AA25" i="9"/>
  <c r="Q21" i="12"/>
  <c r="Q26" i="18"/>
  <c r="R31" i="18"/>
  <c r="AA20" i="18"/>
  <c r="Q8" i="20"/>
  <c r="Q11" i="8"/>
  <c r="R33" i="8"/>
  <c r="AA27" i="9"/>
  <c r="AA19" i="9"/>
  <c r="AA20" i="10"/>
  <c r="R19" i="11"/>
  <c r="Q37" i="11"/>
  <c r="Q26" i="12"/>
  <c r="Q13" i="13"/>
  <c r="Z33" i="18"/>
  <c r="Q13" i="19"/>
  <c r="Q13" i="20"/>
  <c r="Z24" i="8"/>
  <c r="Z14" i="9"/>
  <c r="Q20" i="10"/>
  <c r="Z33" i="12"/>
  <c r="Q22" i="12"/>
  <c r="AA19" i="13"/>
  <c r="Q14" i="13"/>
  <c r="R34" i="14"/>
  <c r="Z18" i="19"/>
  <c r="AA25" i="7"/>
  <c r="AA23" i="10"/>
  <c r="AA25" i="11"/>
  <c r="Z9" i="12"/>
  <c r="R16" i="13"/>
  <c r="AA17" i="16"/>
  <c r="Q11" i="19"/>
  <c r="Q32" i="20"/>
  <c r="Q19" i="9"/>
  <c r="AA15" i="10"/>
  <c r="AA31" i="10"/>
  <c r="R21" i="10"/>
  <c r="Z11" i="10"/>
  <c r="Z18" i="9"/>
  <c r="Q25" i="9"/>
  <c r="Q31" i="9"/>
  <c r="R23" i="9"/>
  <c r="Q10" i="9"/>
  <c r="Z29" i="8"/>
  <c r="AA33" i="8"/>
  <c r="Z31" i="9"/>
  <c r="R20" i="11"/>
  <c r="AA16" i="12"/>
  <c r="AA19" i="16"/>
  <c r="Q22" i="9"/>
  <c r="AA18" i="13"/>
  <c r="R13" i="9"/>
  <c r="AA20" i="12"/>
  <c r="AA15" i="13"/>
  <c r="AA22" i="16"/>
  <c r="Z36" i="14"/>
  <c r="Z18" i="16"/>
  <c r="Z15" i="14"/>
  <c r="Q25" i="18"/>
  <c r="Z25" i="20"/>
  <c r="R37" i="8"/>
  <c r="R28" i="8"/>
  <c r="R25" i="8"/>
  <c r="Z17" i="8"/>
  <c r="Q30" i="8"/>
  <c r="Z12" i="8"/>
  <c r="Z16" i="8"/>
  <c r="Q31" i="8"/>
  <c r="Z34" i="8"/>
  <c r="AA26" i="8"/>
  <c r="AA11" i="8"/>
  <c r="Q35" i="8"/>
  <c r="R37" i="10"/>
  <c r="Z24" i="10"/>
  <c r="Q15" i="10"/>
  <c r="AA16" i="10"/>
  <c r="AA33" i="11"/>
  <c r="R33" i="11"/>
  <c r="Z13" i="10"/>
  <c r="Q14" i="10"/>
  <c r="Z14" i="10"/>
  <c r="R11" i="10"/>
  <c r="R19" i="10"/>
  <c r="Z21" i="10"/>
  <c r="Q36" i="9"/>
  <c r="Q21" i="9"/>
  <c r="Z32" i="7"/>
  <c r="Z18" i="7"/>
  <c r="Z16" i="7"/>
  <c r="Q26" i="7"/>
  <c r="Z22" i="7"/>
  <c r="AA23" i="8"/>
  <c r="Q29" i="8"/>
  <c r="Z26" i="9"/>
  <c r="R32" i="9"/>
  <c r="Q35" i="10"/>
  <c r="Q22" i="11"/>
  <c r="Z14" i="12"/>
  <c r="AA27" i="12"/>
  <c r="AA27" i="16"/>
  <c r="AA12" i="16"/>
  <c r="AA31" i="18"/>
  <c r="AA26" i="19"/>
  <c r="R17" i="19"/>
  <c r="Q25" i="20"/>
  <c r="R19" i="20"/>
  <c r="AA34" i="7"/>
  <c r="Z13" i="9"/>
  <c r="Z10" i="10"/>
  <c r="Z33" i="10"/>
  <c r="Z32" i="10"/>
  <c r="AA17" i="11"/>
  <c r="Z19" i="12"/>
  <c r="Z24" i="13"/>
  <c r="Z11" i="13"/>
  <c r="Z28" i="14"/>
  <c r="AA31" i="14"/>
  <c r="AA15" i="18"/>
  <c r="AA23" i="18"/>
  <c r="Q9" i="19"/>
  <c r="Z25" i="19"/>
  <c r="Q15" i="20"/>
  <c r="Q36" i="7"/>
  <c r="Q34" i="8"/>
  <c r="R37" i="9"/>
  <c r="AA11" i="9"/>
  <c r="R16" i="9"/>
  <c r="AA32" i="8"/>
  <c r="R32" i="8"/>
  <c r="AA16" i="9"/>
  <c r="Q34" i="10"/>
  <c r="Z27" i="11"/>
  <c r="R28" i="12"/>
  <c r="Q23" i="12"/>
  <c r="AA23" i="12"/>
  <c r="R27" i="16"/>
  <c r="R34" i="18"/>
  <c r="Z10" i="18"/>
  <c r="Z8" i="18"/>
  <c r="Z14" i="19"/>
  <c r="Q22" i="7"/>
  <c r="AA14" i="7"/>
  <c r="Z9" i="19"/>
  <c r="R23" i="8"/>
  <c r="Z10" i="13"/>
  <c r="Z18" i="20"/>
  <c r="Z25" i="8"/>
  <c r="Z32" i="19"/>
  <c r="AA32" i="19"/>
  <c r="Z30" i="19"/>
  <c r="AA30" i="19"/>
  <c r="R29" i="20"/>
  <c r="Q29" i="20"/>
  <c r="Q11" i="14"/>
  <c r="R11" i="14"/>
  <c r="AA26" i="14"/>
  <c r="Z26" i="14"/>
  <c r="Q18" i="14"/>
  <c r="R18" i="14"/>
  <c r="Q15" i="11"/>
  <c r="R15" i="11"/>
  <c r="AA10" i="7"/>
  <c r="Z10" i="7"/>
  <c r="Z15" i="7"/>
  <c r="AA15" i="7"/>
  <c r="Q26" i="11"/>
  <c r="R26" i="11"/>
  <c r="Z15" i="8"/>
  <c r="AA15" i="8"/>
  <c r="R8" i="19"/>
  <c r="Q8" i="19"/>
  <c r="AA19" i="18"/>
  <c r="Z19" i="18"/>
  <c r="AA8" i="20"/>
  <c r="Z8" i="20"/>
  <c r="Q30" i="20"/>
  <c r="R30" i="20"/>
  <c r="AA36" i="9"/>
  <c r="Z29" i="9"/>
  <c r="R28" i="9"/>
  <c r="Q30" i="9"/>
  <c r="Q34" i="9"/>
  <c r="R12" i="9"/>
  <c r="AA34" i="10"/>
  <c r="R25" i="10"/>
  <c r="Q24" i="10"/>
  <c r="Q32" i="11"/>
  <c r="Z18" i="11"/>
  <c r="Q32" i="12"/>
  <c r="AA17" i="13"/>
  <c r="Q13" i="14"/>
  <c r="R32" i="14"/>
  <c r="Z27" i="14"/>
  <c r="Z31" i="16"/>
  <c r="AA26" i="16"/>
  <c r="AA29" i="16"/>
  <c r="Q19" i="18"/>
  <c r="AA28" i="18"/>
  <c r="Q27" i="18"/>
  <c r="AA17" i="19"/>
  <c r="Z26" i="20"/>
  <c r="R23" i="7"/>
  <c r="Q33" i="7"/>
  <c r="R27" i="10"/>
  <c r="Q27" i="10"/>
  <c r="R33" i="19"/>
  <c r="Q33" i="19"/>
  <c r="AA32" i="12"/>
  <c r="Z32" i="12"/>
  <c r="Z23" i="9"/>
  <c r="AA23" i="9"/>
  <c r="Q21" i="7"/>
  <c r="R21" i="7"/>
  <c r="Z33" i="9"/>
  <c r="Z20" i="9"/>
  <c r="AA22" i="9"/>
  <c r="R28" i="10"/>
  <c r="R26" i="10"/>
  <c r="Z22" i="10"/>
  <c r="AA26" i="10"/>
  <c r="Z25" i="10"/>
  <c r="R16" i="10"/>
  <c r="AA36" i="10"/>
  <c r="AA19" i="11"/>
  <c r="Z29" i="12"/>
  <c r="Z24" i="12"/>
  <c r="Q34" i="12"/>
  <c r="R22" i="13"/>
  <c r="AA12" i="14"/>
  <c r="AA10" i="14"/>
  <c r="R33" i="14"/>
  <c r="R23" i="16"/>
  <c r="Q37" i="16"/>
  <c r="Z22" i="18"/>
  <c r="R9" i="18"/>
  <c r="AA12" i="18"/>
  <c r="AA27" i="19"/>
  <c r="Q20" i="19"/>
  <c r="Q34" i="19"/>
  <c r="Q21" i="19"/>
  <c r="Z31" i="20"/>
  <c r="AA34" i="20"/>
  <c r="AA30" i="9"/>
  <c r="Q17" i="9"/>
  <c r="Q23" i="10"/>
  <c r="R32" i="10"/>
  <c r="AA26" i="11"/>
  <c r="Q8" i="12"/>
  <c r="Q18" i="12"/>
  <c r="Z20" i="14"/>
  <c r="AA13" i="14"/>
  <c r="R36" i="16"/>
  <c r="Q22" i="16"/>
  <c r="Z13" i="16"/>
  <c r="Z15" i="16"/>
  <c r="Z32" i="16"/>
  <c r="R14" i="18"/>
  <c r="AA34" i="18"/>
  <c r="Q35" i="19"/>
  <c r="R30" i="19"/>
  <c r="Z30" i="20"/>
  <c r="Z31" i="7"/>
  <c r="Z20" i="11"/>
  <c r="AA20" i="13"/>
  <c r="R15" i="19"/>
  <c r="Q33" i="9"/>
  <c r="Q14" i="9"/>
  <c r="R36" i="10"/>
  <c r="Q30" i="10"/>
  <c r="R33" i="20"/>
  <c r="AA16" i="20"/>
  <c r="Z37" i="9"/>
  <c r="Z19" i="10"/>
  <c r="Z12" i="11"/>
  <c r="Q29" i="12"/>
  <c r="Q28" i="13"/>
  <c r="Z27" i="13"/>
  <c r="Q13" i="18"/>
  <c r="Q12" i="19"/>
  <c r="R26" i="19"/>
  <c r="AA14" i="20"/>
  <c r="Z32" i="20"/>
  <c r="AA21" i="8"/>
  <c r="Q26" i="9"/>
  <c r="AA22" i="12"/>
  <c r="Z17" i="12"/>
  <c r="Q14" i="16"/>
  <c r="Z22" i="19"/>
  <c r="Z19" i="19"/>
  <c r="R11" i="20"/>
  <c r="R25" i="19"/>
  <c r="Q25" i="19"/>
  <c r="R16" i="19"/>
  <c r="Q16" i="19"/>
  <c r="Z13" i="20"/>
  <c r="AA13" i="20"/>
  <c r="R21" i="18"/>
  <c r="Q21" i="18"/>
  <c r="AA17" i="18"/>
  <c r="Z17" i="18"/>
  <c r="AA35" i="14"/>
  <c r="Z35" i="14"/>
  <c r="AA22" i="11"/>
  <c r="Z22" i="11"/>
  <c r="Z24" i="18"/>
  <c r="AA24" i="18"/>
  <c r="Q12" i="14"/>
  <c r="R12" i="14"/>
  <c r="Z34" i="11"/>
  <c r="AA34" i="11"/>
  <c r="Z28" i="11"/>
  <c r="AA28" i="11"/>
  <c r="Z28" i="16"/>
  <c r="AA28" i="16"/>
  <c r="Q23" i="11"/>
  <c r="R23" i="11"/>
  <c r="Z24" i="14"/>
  <c r="AA24" i="14"/>
  <c r="Q15" i="14"/>
  <c r="R15" i="14"/>
  <c r="R30" i="14"/>
  <c r="Q30" i="14"/>
  <c r="Q23" i="14"/>
  <c r="R23" i="14"/>
  <c r="AA10" i="11"/>
  <c r="Z10" i="11"/>
  <c r="Z14" i="11"/>
  <c r="AA14" i="11"/>
  <c r="R33" i="10"/>
  <c r="Q33" i="10"/>
  <c r="R12" i="10"/>
  <c r="Q12" i="10"/>
  <c r="AA15" i="19"/>
  <c r="Z15" i="19"/>
  <c r="AA10" i="19"/>
  <c r="Z10" i="19"/>
  <c r="R19" i="12"/>
  <c r="Q19" i="12"/>
  <c r="R30" i="12"/>
  <c r="Q30" i="12"/>
  <c r="AA12" i="12"/>
  <c r="Z12" i="12"/>
  <c r="AA15" i="20"/>
  <c r="Z15" i="20"/>
  <c r="R10" i="10"/>
  <c r="Q10" i="10"/>
  <c r="AA21" i="9"/>
  <c r="Z21" i="9"/>
  <c r="AA14" i="13"/>
  <c r="Z14" i="13"/>
  <c r="Q26" i="13"/>
  <c r="R26" i="13"/>
  <c r="Z12" i="10"/>
  <c r="Z30" i="10"/>
  <c r="R29" i="10"/>
  <c r="Q31" i="11"/>
  <c r="Z11" i="12"/>
  <c r="Z31" i="12"/>
  <c r="Q25" i="12"/>
  <c r="R17" i="12"/>
  <c r="Q11" i="13"/>
  <c r="Q36" i="14"/>
  <c r="R37" i="14"/>
  <c r="Q24" i="16"/>
  <c r="Q18" i="16"/>
  <c r="AA11" i="16"/>
  <c r="AA14" i="16"/>
  <c r="Q32" i="19"/>
  <c r="Z10" i="20"/>
  <c r="R37" i="7"/>
  <c r="AA30" i="7"/>
  <c r="Z22" i="13"/>
  <c r="AA22" i="13"/>
  <c r="Q27" i="19"/>
  <c r="R27" i="19"/>
  <c r="Q14" i="12"/>
  <c r="R14" i="12"/>
  <c r="AA37" i="14"/>
  <c r="Z37" i="14"/>
  <c r="R20" i="14"/>
  <c r="Q20" i="14"/>
  <c r="Z23" i="7"/>
  <c r="AA23" i="7"/>
  <c r="AA20" i="16"/>
  <c r="Z20" i="16"/>
  <c r="Q11" i="16"/>
  <c r="R11" i="16"/>
  <c r="AA23" i="11"/>
  <c r="Z23" i="11"/>
  <c r="AA11" i="14"/>
  <c r="Z11" i="14"/>
  <c r="AA32" i="11"/>
  <c r="Z32" i="11"/>
  <c r="Z18" i="10"/>
  <c r="AA18" i="10"/>
  <c r="Q13" i="10"/>
  <c r="R13" i="10"/>
  <c r="Z35" i="10"/>
  <c r="AA35" i="10"/>
  <c r="AA29" i="11"/>
  <c r="Z29" i="11"/>
  <c r="Q20" i="20"/>
  <c r="R20" i="20"/>
  <c r="AA8" i="12"/>
  <c r="Z8" i="12"/>
  <c r="R34" i="20"/>
  <c r="Q34" i="20"/>
  <c r="R27" i="9"/>
  <c r="Q27" i="9"/>
  <c r="Z37" i="7"/>
  <c r="AA37" i="7"/>
  <c r="Z35" i="9"/>
  <c r="AA35" i="9"/>
  <c r="Z15" i="9"/>
  <c r="AA15" i="9"/>
  <c r="AA31" i="13"/>
  <c r="Z31" i="13"/>
  <c r="Q31" i="7"/>
  <c r="R31" i="7"/>
  <c r="R15" i="7"/>
  <c r="Q15" i="7"/>
  <c r="R14" i="8"/>
  <c r="Q18" i="9"/>
  <c r="Q20" i="9"/>
  <c r="AA17" i="10"/>
  <c r="AA35" i="11"/>
  <c r="AA11" i="11"/>
  <c r="Q24" i="12"/>
  <c r="R22" i="14"/>
  <c r="Q21" i="14"/>
  <c r="Z30" i="18"/>
  <c r="Q33" i="18"/>
  <c r="Z17" i="20"/>
  <c r="R17" i="16"/>
  <c r="R29" i="7"/>
  <c r="R34" i="7"/>
  <c r="Q30" i="7"/>
  <c r="R27" i="13"/>
  <c r="Q27" i="13"/>
  <c r="Q29" i="9"/>
  <c r="Z28" i="9"/>
  <c r="Q15" i="9"/>
  <c r="R18" i="10"/>
  <c r="AA28" i="12"/>
  <c r="AA34" i="12"/>
  <c r="Q20" i="12"/>
  <c r="AA9" i="13"/>
  <c r="AA30" i="13"/>
  <c r="Z28" i="13"/>
  <c r="Z22" i="14"/>
  <c r="R14" i="14"/>
  <c r="R26" i="16"/>
  <c r="R21" i="16"/>
  <c r="AA35" i="18"/>
  <c r="R29" i="18"/>
  <c r="Q29" i="19"/>
  <c r="AA31" i="19"/>
  <c r="R24" i="20"/>
  <c r="Z8" i="13"/>
  <c r="R25" i="7"/>
  <c r="Z17" i="7"/>
  <c r="AA17" i="7"/>
  <c r="Q28" i="7"/>
  <c r="R28" i="7"/>
  <c r="Q18" i="8"/>
  <c r="Q31" i="12"/>
  <c r="Z18" i="12"/>
  <c r="R16" i="14"/>
  <c r="R32" i="16"/>
  <c r="AA34" i="16"/>
  <c r="Q29" i="16"/>
  <c r="R18" i="18"/>
  <c r="Q23" i="19"/>
  <c r="Z11" i="7"/>
  <c r="R16" i="7"/>
  <c r="Q16" i="7"/>
  <c r="AA10" i="9"/>
  <c r="Z10" i="9"/>
  <c r="AA27" i="8"/>
  <c r="AA35" i="8"/>
  <c r="Z29" i="10"/>
  <c r="AA27" i="10"/>
  <c r="Q31" i="10"/>
  <c r="Z37" i="11"/>
  <c r="Q16" i="11"/>
  <c r="R29" i="11"/>
  <c r="Z21" i="12"/>
  <c r="Q13" i="12"/>
  <c r="AA33" i="13"/>
  <c r="Q20" i="13"/>
  <c r="R18" i="13"/>
  <c r="Z34" i="14"/>
  <c r="Z30" i="14"/>
  <c r="AA18" i="14"/>
  <c r="Q25" i="16"/>
  <c r="R15" i="16"/>
  <c r="Z23" i="19"/>
  <c r="Z33" i="19"/>
  <c r="Q16" i="20"/>
  <c r="R17" i="20"/>
  <c r="R35" i="20"/>
  <c r="Z21" i="20"/>
  <c r="Q13" i="7"/>
  <c r="R10" i="8"/>
  <c r="Z18" i="8"/>
  <c r="AA31" i="8"/>
  <c r="AA28" i="10"/>
  <c r="Q17" i="10"/>
  <c r="Q22" i="10"/>
  <c r="Z37" i="10"/>
  <c r="Q28" i="11"/>
  <c r="Z36" i="11"/>
  <c r="AA21" i="11"/>
  <c r="Z16" i="11"/>
  <c r="AA26" i="12"/>
  <c r="Q16" i="12"/>
  <c r="Z15" i="12"/>
  <c r="Q32" i="13"/>
  <c r="Z12" i="13"/>
  <c r="Z32" i="13"/>
  <c r="Z14" i="14"/>
  <c r="Z16" i="14"/>
  <c r="Z33" i="14"/>
  <c r="Q31" i="14"/>
  <c r="R29" i="14"/>
  <c r="Q17" i="14"/>
  <c r="R35" i="16"/>
  <c r="Q33" i="16"/>
  <c r="AA33" i="16"/>
  <c r="R19" i="16"/>
  <c r="Z37" i="16"/>
  <c r="Q12" i="16"/>
  <c r="AA10" i="16"/>
  <c r="R10" i="16"/>
  <c r="Q13" i="16"/>
  <c r="Q20" i="18"/>
  <c r="Q32" i="18"/>
  <c r="Z18" i="18"/>
  <c r="Z14" i="18"/>
  <c r="Q10" i="18"/>
  <c r="Z16" i="18"/>
  <c r="R11" i="18"/>
  <c r="Z24" i="19"/>
  <c r="AA29" i="19"/>
  <c r="AA20" i="19"/>
  <c r="AA8" i="19"/>
  <c r="Q22" i="20"/>
  <c r="Z20" i="20"/>
  <c r="R17" i="7"/>
  <c r="R9" i="12"/>
  <c r="R27" i="8"/>
  <c r="Q12" i="11"/>
  <c r="Q27" i="11"/>
  <c r="AA15" i="11"/>
  <c r="Q30" i="11"/>
  <c r="AA30" i="12"/>
  <c r="Q25" i="13"/>
  <c r="R28" i="14"/>
  <c r="Z17" i="14"/>
  <c r="R30" i="16"/>
  <c r="AA23" i="16"/>
  <c r="AA25" i="16"/>
  <c r="R23" i="18"/>
  <c r="Q28" i="18"/>
  <c r="Q17" i="18"/>
  <c r="AA34" i="19"/>
  <c r="R24" i="19"/>
  <c r="Q10" i="19"/>
  <c r="Z13" i="19"/>
  <c r="AA11" i="19"/>
  <c r="R10" i="20"/>
  <c r="AA36" i="7"/>
  <c r="Z28" i="7"/>
  <c r="AA28" i="7"/>
  <c r="R27" i="7"/>
  <c r="Q27" i="7"/>
  <c r="Z33" i="7"/>
  <c r="AA33" i="7"/>
  <c r="Q32" i="7"/>
  <c r="R32" i="7"/>
  <c r="R10" i="7"/>
  <c r="Q10" i="7"/>
  <c r="AA24" i="7"/>
  <c r="Z24" i="7"/>
  <c r="Z36" i="8"/>
  <c r="Q11" i="11"/>
  <c r="R25" i="11"/>
  <c r="Q17" i="11"/>
  <c r="Q14" i="11"/>
  <c r="R30" i="13"/>
  <c r="R10" i="13"/>
  <c r="AA34" i="13"/>
  <c r="Q24" i="14"/>
  <c r="Q35" i="14"/>
  <c r="Q34" i="16"/>
  <c r="Z9" i="18"/>
  <c r="R16" i="18"/>
  <c r="Z28" i="19"/>
  <c r="Q12" i="20"/>
  <c r="AA21" i="7"/>
  <c r="Z21" i="7"/>
  <c r="R20" i="7"/>
  <c r="Q20" i="7"/>
  <c r="R35" i="7"/>
  <c r="Q35" i="7"/>
  <c r="AA29" i="7"/>
  <c r="Z29" i="7"/>
  <c r="R13" i="11"/>
  <c r="Q13" i="11"/>
  <c r="Q15" i="8"/>
  <c r="Q35" i="11"/>
  <c r="AA24" i="11"/>
  <c r="Q12" i="12"/>
  <c r="Q10" i="12"/>
  <c r="Q27" i="12"/>
  <c r="AA35" i="12"/>
  <c r="AA26" i="13"/>
  <c r="R23" i="13"/>
  <c r="AA21" i="14"/>
  <c r="AA25" i="14"/>
  <c r="Z19" i="14"/>
  <c r="R27" i="14"/>
  <c r="Q19" i="14"/>
  <c r="R31" i="16"/>
  <c r="AA35" i="16"/>
  <c r="AA26" i="18"/>
  <c r="AA29" i="18"/>
  <c r="R24" i="18"/>
  <c r="R12" i="18"/>
  <c r="Z32" i="18"/>
  <c r="Q22" i="18"/>
  <c r="Z21" i="18"/>
  <c r="Q19" i="19"/>
  <c r="Q31" i="19"/>
  <c r="Z35" i="19"/>
  <c r="Q18" i="19"/>
  <c r="Z35" i="20"/>
  <c r="Z28" i="20"/>
  <c r="Q18" i="7"/>
  <c r="Z19" i="7"/>
  <c r="Z26" i="7"/>
  <c r="Q14" i="7"/>
  <c r="Q12" i="7"/>
  <c r="R12" i="7"/>
  <c r="Z20" i="7"/>
  <c r="AA20" i="7"/>
  <c r="R19" i="7"/>
  <c r="Q19" i="7"/>
  <c r="Z13" i="7"/>
  <c r="AA13" i="7"/>
  <c r="AA19" i="8"/>
  <c r="Q12" i="8"/>
  <c r="Q15" i="13"/>
  <c r="Q14" i="19"/>
  <c r="AA21" i="19"/>
  <c r="AA35" i="7"/>
  <c r="AA27" i="7"/>
  <c r="AA12" i="7"/>
  <c r="Z12" i="7"/>
  <c r="R11" i="7"/>
  <c r="Q11" i="7"/>
  <c r="Q24" i="7"/>
  <c r="R24" i="7"/>
  <c r="Q22" i="19"/>
  <c r="AA12" i="19"/>
  <c r="AA16" i="19"/>
  <c r="R30" i="18"/>
  <c r="R29" i="13"/>
  <c r="R33" i="12"/>
  <c r="Z22" i="8"/>
  <c r="Q21" i="8"/>
  <c r="G8" i="22"/>
  <c r="G10" i="22"/>
  <c r="Q21" i="13"/>
  <c r="Z13" i="13"/>
  <c r="Z13" i="8"/>
  <c r="AA13" i="8"/>
  <c r="Q19" i="8"/>
  <c r="Z25" i="12"/>
  <c r="AA25" i="12"/>
  <c r="Q33" i="12"/>
  <c r="Z10" i="12"/>
  <c r="AA10" i="12"/>
  <c r="R14" i="20"/>
  <c r="Q14" i="20"/>
  <c r="Q28" i="20"/>
  <c r="Q23" i="20"/>
  <c r="R23" i="20"/>
  <c r="R21" i="20"/>
  <c r="Q21" i="20"/>
  <c r="Q26" i="20"/>
  <c r="R26" i="20"/>
  <c r="Z29" i="20"/>
  <c r="AA29" i="20"/>
  <c r="Z11" i="20"/>
  <c r="AA11" i="20"/>
  <c r="Z35" i="13"/>
  <c r="AA35" i="13"/>
  <c r="AA23" i="13"/>
  <c r="Z23" i="13"/>
  <c r="AA22" i="8"/>
  <c r="AA30" i="8"/>
  <c r="R17" i="8"/>
  <c r="Q17" i="13"/>
  <c r="R17" i="13"/>
  <c r="Q31" i="13"/>
  <c r="R33" i="13"/>
  <c r="R9" i="20"/>
  <c r="AA12" i="20"/>
  <c r="Z33" i="20"/>
  <c r="AA24" i="20"/>
  <c r="AA19" i="20"/>
  <c r="Z27" i="20"/>
  <c r="R18" i="20"/>
  <c r="AA22" i="20"/>
  <c r="Z9" i="20"/>
  <c r="AA9" i="20"/>
  <c r="Q8" i="13"/>
  <c r="R8" i="13"/>
  <c r="Z16" i="13"/>
  <c r="AA16" i="13"/>
  <c r="AA10" i="8"/>
  <c r="Z10" i="8"/>
  <c r="AA28" i="8"/>
  <c r="Q13" i="8"/>
  <c r="Q19" i="13"/>
  <c r="Q35" i="13"/>
  <c r="AA25" i="13"/>
  <c r="R27" i="20"/>
  <c r="R9" i="13"/>
  <c r="Q11" i="12"/>
  <c r="Q12" i="13"/>
  <c r="R12" i="13"/>
  <c r="R16" i="8"/>
  <c r="Q16" i="8"/>
  <c r="O3" i="5" l="1"/>
  <c r="P14" i="5" s="1"/>
  <c r="Q14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8" i="5"/>
  <c r="L1" i="5" l="1"/>
  <c r="D11" i="5"/>
  <c r="F11" i="5"/>
  <c r="D13" i="5"/>
  <c r="F13" i="5"/>
  <c r="P13" i="5"/>
  <c r="Y37" i="5"/>
  <c r="P37" i="5"/>
  <c r="F37" i="5"/>
  <c r="D37" i="5"/>
  <c r="Y35" i="5"/>
  <c r="P35" i="5"/>
  <c r="F35" i="5"/>
  <c r="D35" i="5"/>
  <c r="Y33" i="5"/>
  <c r="P33" i="5"/>
  <c r="F33" i="5"/>
  <c r="D33" i="5"/>
  <c r="Y31" i="5"/>
  <c r="P31" i="5"/>
  <c r="F31" i="5"/>
  <c r="D31" i="5"/>
  <c r="Y29" i="5"/>
  <c r="P29" i="5"/>
  <c r="F29" i="5"/>
  <c r="D29" i="5"/>
  <c r="P36" i="5"/>
  <c r="D36" i="5"/>
  <c r="Y34" i="5"/>
  <c r="F34" i="5"/>
  <c r="P32" i="5"/>
  <c r="Y36" i="5"/>
  <c r="F36" i="5"/>
  <c r="P34" i="5"/>
  <c r="D34" i="5"/>
  <c r="Y32" i="5"/>
  <c r="F32" i="5"/>
  <c r="P30" i="5"/>
  <c r="D30" i="5"/>
  <c r="Y28" i="5"/>
  <c r="P28" i="5"/>
  <c r="F28" i="5"/>
  <c r="D28" i="5"/>
  <c r="Y26" i="5"/>
  <c r="P26" i="5"/>
  <c r="F26" i="5"/>
  <c r="D26" i="5"/>
  <c r="Y24" i="5"/>
  <c r="P24" i="5"/>
  <c r="F24" i="5"/>
  <c r="D24" i="5"/>
  <c r="Y22" i="5"/>
  <c r="P22" i="5"/>
  <c r="F22" i="5"/>
  <c r="D22" i="5"/>
  <c r="Y20" i="5"/>
  <c r="P20" i="5"/>
  <c r="F20" i="5"/>
  <c r="D20" i="5"/>
  <c r="Y18" i="5"/>
  <c r="P18" i="5"/>
  <c r="F18" i="5"/>
  <c r="D18" i="5"/>
  <c r="Y16" i="5"/>
  <c r="P16" i="5"/>
  <c r="F16" i="5"/>
  <c r="D16" i="5"/>
  <c r="D32" i="5"/>
  <c r="Y30" i="5"/>
  <c r="Y27" i="5"/>
  <c r="F27" i="5"/>
  <c r="P25" i="5"/>
  <c r="D25" i="5"/>
  <c r="Y23" i="5"/>
  <c r="F23" i="5"/>
  <c r="P21" i="5"/>
  <c r="D21" i="5"/>
  <c r="Y19" i="5"/>
  <c r="F19" i="5"/>
  <c r="P17" i="5"/>
  <c r="D17" i="5"/>
  <c r="Y15" i="5"/>
  <c r="P15" i="5"/>
  <c r="F15" i="5"/>
  <c r="D15" i="5"/>
  <c r="F30" i="5"/>
  <c r="P27" i="5"/>
  <c r="D27" i="5"/>
  <c r="Y25" i="5"/>
  <c r="F25" i="5"/>
  <c r="P23" i="5"/>
  <c r="D23" i="5"/>
  <c r="Y21" i="5"/>
  <c r="F21" i="5"/>
  <c r="P19" i="5"/>
  <c r="D19" i="5"/>
  <c r="Y17" i="5"/>
  <c r="F17" i="5"/>
  <c r="P11" i="5"/>
  <c r="Y11" i="5"/>
  <c r="Y13" i="5"/>
  <c r="D10" i="5"/>
  <c r="F10" i="5"/>
  <c r="P10" i="5"/>
  <c r="Y10" i="5"/>
  <c r="D12" i="5"/>
  <c r="F12" i="5"/>
  <c r="P12" i="5"/>
  <c r="Y12" i="5"/>
  <c r="D14" i="5"/>
  <c r="F14" i="5"/>
  <c r="Y14" i="5"/>
  <c r="O3" i="2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F8" i="4"/>
  <c r="Z10" i="5" l="1"/>
  <c r="Z17" i="5"/>
  <c r="Z21" i="5"/>
  <c r="Q27" i="5"/>
  <c r="Q16" i="5"/>
  <c r="Q18" i="5"/>
  <c r="Q20" i="5"/>
  <c r="Q22" i="5"/>
  <c r="Q24" i="5"/>
  <c r="Q26" i="5"/>
  <c r="Q28" i="5"/>
  <c r="Q32" i="5"/>
  <c r="Z34" i="5"/>
  <c r="Q36" i="5"/>
  <c r="Z29" i="5"/>
  <c r="Z31" i="5"/>
  <c r="Z33" i="5"/>
  <c r="Z35" i="5"/>
  <c r="Z37" i="5"/>
  <c r="Z12" i="5"/>
  <c r="Z13" i="5"/>
  <c r="Q11" i="5"/>
  <c r="Q19" i="5"/>
  <c r="Q23" i="5"/>
  <c r="Z25" i="5"/>
  <c r="Q15" i="5"/>
  <c r="Z30" i="5"/>
  <c r="Z14" i="5"/>
  <c r="Q12" i="5"/>
  <c r="Q10" i="5"/>
  <c r="Z11" i="5"/>
  <c r="Z15" i="5"/>
  <c r="Q17" i="5"/>
  <c r="Z19" i="5"/>
  <c r="Q21" i="5"/>
  <c r="Z23" i="5"/>
  <c r="Q25" i="5"/>
  <c r="Z27" i="5"/>
  <c r="Z16" i="5"/>
  <c r="Z18" i="5"/>
  <c r="Z20" i="5"/>
  <c r="Z22" i="5"/>
  <c r="Z24" i="5"/>
  <c r="Z26" i="5"/>
  <c r="Z28" i="5"/>
  <c r="Q30" i="5"/>
  <c r="Z32" i="5"/>
  <c r="Q34" i="5"/>
  <c r="Z36" i="5"/>
  <c r="Q29" i="5"/>
  <c r="Q31" i="5"/>
  <c r="Q33" i="5"/>
  <c r="Q35" i="5"/>
  <c r="Q37" i="5"/>
  <c r="Q13" i="5"/>
  <c r="G14" i="5"/>
  <c r="G10" i="5"/>
  <c r="E15" i="5"/>
  <c r="E17" i="5"/>
  <c r="G19" i="5"/>
  <c r="E21" i="5"/>
  <c r="G23" i="5"/>
  <c r="E25" i="5"/>
  <c r="G27" i="5"/>
  <c r="E16" i="5"/>
  <c r="E18" i="5"/>
  <c r="E20" i="5"/>
  <c r="E22" i="5"/>
  <c r="E24" i="5"/>
  <c r="E26" i="5"/>
  <c r="E28" i="5"/>
  <c r="E30" i="5"/>
  <c r="G32" i="5"/>
  <c r="E34" i="5"/>
  <c r="G36" i="5"/>
  <c r="G29" i="5"/>
  <c r="G31" i="5"/>
  <c r="G33" i="5"/>
  <c r="G35" i="5"/>
  <c r="G37" i="5"/>
  <c r="G13" i="5"/>
  <c r="G11" i="5"/>
  <c r="G12" i="5"/>
  <c r="E14" i="5"/>
  <c r="E12" i="5"/>
  <c r="E10" i="5"/>
  <c r="G17" i="5"/>
  <c r="E19" i="5"/>
  <c r="G21" i="5"/>
  <c r="E23" i="5"/>
  <c r="G25" i="5"/>
  <c r="E27" i="5"/>
  <c r="G30" i="5"/>
  <c r="G15" i="5"/>
  <c r="E32" i="5"/>
  <c r="G16" i="5"/>
  <c r="G18" i="5"/>
  <c r="G20" i="5"/>
  <c r="G22" i="5"/>
  <c r="G24" i="5"/>
  <c r="G26" i="5"/>
  <c r="G28" i="5"/>
  <c r="G34" i="5"/>
  <c r="E36" i="5"/>
  <c r="E29" i="5"/>
  <c r="E31" i="5"/>
  <c r="E33" i="5"/>
  <c r="E35" i="5"/>
  <c r="E37" i="5"/>
  <c r="E13" i="5"/>
  <c r="E11" i="5"/>
  <c r="L1" i="4"/>
  <c r="Y37" i="4"/>
  <c r="P37" i="4"/>
  <c r="F37" i="4"/>
  <c r="D37" i="4"/>
  <c r="Y35" i="4"/>
  <c r="P35" i="4"/>
  <c r="F35" i="4"/>
  <c r="D35" i="4"/>
  <c r="Y33" i="4"/>
  <c r="P33" i="4"/>
  <c r="F33" i="4"/>
  <c r="D33" i="4"/>
  <c r="Y31" i="4"/>
  <c r="P31" i="4"/>
  <c r="F31" i="4"/>
  <c r="D31" i="4"/>
  <c r="Y29" i="4"/>
  <c r="P29" i="4"/>
  <c r="F29" i="4"/>
  <c r="D29" i="4"/>
  <c r="P36" i="4"/>
  <c r="D36" i="4"/>
  <c r="Y34" i="4"/>
  <c r="F34" i="4"/>
  <c r="P32" i="4"/>
  <c r="D32" i="4"/>
  <c r="Y30" i="4"/>
  <c r="F30" i="4"/>
  <c r="Y27" i="4"/>
  <c r="P27" i="4"/>
  <c r="F27" i="4"/>
  <c r="D27" i="4"/>
  <c r="Y25" i="4"/>
  <c r="P25" i="4"/>
  <c r="F25" i="4"/>
  <c r="D25" i="4"/>
  <c r="F36" i="4"/>
  <c r="D34" i="4"/>
  <c r="Y32" i="4"/>
  <c r="P30" i="4"/>
  <c r="Y28" i="4"/>
  <c r="F28" i="4"/>
  <c r="P26" i="4"/>
  <c r="D26" i="4"/>
  <c r="Y24" i="4"/>
  <c r="P24" i="4"/>
  <c r="F24" i="4"/>
  <c r="D24" i="4"/>
  <c r="Y22" i="4"/>
  <c r="P22" i="4"/>
  <c r="F22" i="4"/>
  <c r="D22" i="4"/>
  <c r="Y20" i="4"/>
  <c r="P20" i="4"/>
  <c r="F20" i="4"/>
  <c r="D20" i="4"/>
  <c r="Y18" i="4"/>
  <c r="P18" i="4"/>
  <c r="F18" i="4"/>
  <c r="D18" i="4"/>
  <c r="Y16" i="4"/>
  <c r="P16" i="4"/>
  <c r="F16" i="4"/>
  <c r="D16" i="4"/>
  <c r="Y14" i="4"/>
  <c r="P14" i="4"/>
  <c r="F14" i="4"/>
  <c r="D14" i="4"/>
  <c r="Y12" i="4"/>
  <c r="P12" i="4"/>
  <c r="F12" i="4"/>
  <c r="D12" i="4"/>
  <c r="D11" i="4"/>
  <c r="F11" i="4"/>
  <c r="Y11" i="4"/>
  <c r="D13" i="4"/>
  <c r="P13" i="4"/>
  <c r="F15" i="4"/>
  <c r="Y15" i="4"/>
  <c r="D17" i="4"/>
  <c r="P17" i="4"/>
  <c r="F19" i="4"/>
  <c r="Y19" i="4"/>
  <c r="D21" i="4"/>
  <c r="P21" i="4"/>
  <c r="F23" i="4"/>
  <c r="Y23" i="4"/>
  <c r="Y26" i="4"/>
  <c r="D28" i="4"/>
  <c r="F32" i="4"/>
  <c r="Y36" i="4"/>
  <c r="F10" i="4"/>
  <c r="P10" i="4"/>
  <c r="R10" i="4" s="1"/>
  <c r="Y10" i="4"/>
  <c r="P11" i="4"/>
  <c r="F13" i="4"/>
  <c r="Y13" i="4"/>
  <c r="D15" i="4"/>
  <c r="P15" i="4"/>
  <c r="F17" i="4"/>
  <c r="Y17" i="4"/>
  <c r="D19" i="4"/>
  <c r="P19" i="4"/>
  <c r="F21" i="4"/>
  <c r="Y21" i="4"/>
  <c r="D23" i="4"/>
  <c r="P23" i="4"/>
  <c r="F26" i="4"/>
  <c r="P28" i="4"/>
  <c r="D30" i="4"/>
  <c r="P34" i="4"/>
  <c r="E12" i="3"/>
  <c r="H10" i="4" s="1"/>
  <c r="C12" i="3"/>
  <c r="D12" i="3" s="1"/>
  <c r="E10" i="3"/>
  <c r="D28" i="2"/>
  <c r="E28" i="2" s="1"/>
  <c r="Y26" i="2"/>
  <c r="F26" i="2"/>
  <c r="G26" i="2" s="1"/>
  <c r="P24" i="2"/>
  <c r="Q24" i="2" s="1"/>
  <c r="D24" i="2"/>
  <c r="E24" i="2" s="1"/>
  <c r="Y22" i="2"/>
  <c r="F22" i="2"/>
  <c r="G22" i="2" s="1"/>
  <c r="P20" i="2"/>
  <c r="Q20" i="2" s="1"/>
  <c r="D20" i="2"/>
  <c r="E20" i="2" s="1"/>
  <c r="Y19" i="2"/>
  <c r="P19" i="2"/>
  <c r="F19" i="2"/>
  <c r="D19" i="2"/>
  <c r="Y17" i="2"/>
  <c r="P17" i="2"/>
  <c r="F17" i="2"/>
  <c r="G17" i="2" s="1"/>
  <c r="D17" i="2"/>
  <c r="E17" i="2" s="1"/>
  <c r="Y15" i="2"/>
  <c r="P15" i="2"/>
  <c r="F15" i="2"/>
  <c r="G15" i="2" s="1"/>
  <c r="D15" i="2"/>
  <c r="E15" i="2" s="1"/>
  <c r="Y13" i="2"/>
  <c r="P13" i="2"/>
  <c r="F13" i="2"/>
  <c r="G13" i="2" s="1"/>
  <c r="D13" i="2"/>
  <c r="E13" i="2" s="1"/>
  <c r="Y11" i="2"/>
  <c r="P11" i="2"/>
  <c r="F11" i="2"/>
  <c r="G11" i="2" s="1"/>
  <c r="D11" i="2"/>
  <c r="E1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Y9" i="2"/>
  <c r="P9" i="2"/>
  <c r="Q9" i="2" s="1"/>
  <c r="F9" i="2"/>
  <c r="G9" i="2" s="1"/>
  <c r="D9" i="2"/>
  <c r="E9" i="2" s="1"/>
  <c r="F7" i="2"/>
  <c r="U19" i="5"/>
  <c r="H9" i="20" l="1"/>
  <c r="H12" i="20"/>
  <c r="H15" i="20"/>
  <c r="H18" i="20"/>
  <c r="H21" i="20"/>
  <c r="H24" i="20"/>
  <c r="H27" i="20"/>
  <c r="H30" i="20"/>
  <c r="H33" i="20"/>
  <c r="H8" i="19"/>
  <c r="H11" i="19"/>
  <c r="H14" i="19"/>
  <c r="H17" i="19"/>
  <c r="H20" i="19"/>
  <c r="H23" i="19"/>
  <c r="H26" i="19"/>
  <c r="H29" i="19"/>
  <c r="H32" i="19"/>
  <c r="H35" i="19"/>
  <c r="H10" i="18"/>
  <c r="H13" i="18"/>
  <c r="H16" i="18"/>
  <c r="H19" i="18"/>
  <c r="H22" i="18"/>
  <c r="H25" i="18"/>
  <c r="H28" i="18"/>
  <c r="H31" i="18"/>
  <c r="H34" i="18"/>
  <c r="H11" i="17"/>
  <c r="H14" i="17"/>
  <c r="H17" i="17"/>
  <c r="H20" i="17"/>
  <c r="H23" i="17"/>
  <c r="H26" i="17"/>
  <c r="H29" i="17"/>
  <c r="H32" i="17"/>
  <c r="H35" i="17"/>
  <c r="H8" i="22"/>
  <c r="H11" i="22"/>
  <c r="H14" i="22"/>
  <c r="H17" i="22"/>
  <c r="H20" i="22"/>
  <c r="H23" i="22"/>
  <c r="H26" i="22"/>
  <c r="H29" i="22"/>
  <c r="H32" i="22"/>
  <c r="H35" i="22"/>
  <c r="H12" i="5"/>
  <c r="H15" i="5"/>
  <c r="H18" i="5"/>
  <c r="H21" i="5"/>
  <c r="H24" i="5"/>
  <c r="H27" i="5"/>
  <c r="H30" i="5"/>
  <c r="H33" i="5"/>
  <c r="H36" i="5"/>
  <c r="H11" i="16"/>
  <c r="H14" i="16"/>
  <c r="H17" i="16"/>
  <c r="H20" i="16"/>
  <c r="H23" i="16"/>
  <c r="H26" i="16"/>
  <c r="H29" i="16"/>
  <c r="H32" i="16"/>
  <c r="H35" i="16"/>
  <c r="H9" i="15"/>
  <c r="H12" i="15"/>
  <c r="H15" i="15"/>
  <c r="H18" i="15"/>
  <c r="H21" i="15"/>
  <c r="H24" i="15"/>
  <c r="H27" i="15"/>
  <c r="H30" i="15"/>
  <c r="H33" i="15"/>
  <c r="H36" i="15"/>
  <c r="H11" i="2"/>
  <c r="H14" i="2"/>
  <c r="H17" i="2"/>
  <c r="H20" i="2"/>
  <c r="H23" i="2"/>
  <c r="H26" i="2"/>
  <c r="H29" i="2"/>
  <c r="H32" i="2"/>
  <c r="H35" i="2"/>
  <c r="H11" i="14"/>
  <c r="H10" i="20"/>
  <c r="H13" i="20"/>
  <c r="H16" i="20"/>
  <c r="H19" i="20"/>
  <c r="H22" i="20"/>
  <c r="H25" i="20"/>
  <c r="H28" i="20"/>
  <c r="H31" i="20"/>
  <c r="H34" i="20"/>
  <c r="H9" i="19"/>
  <c r="H12" i="19"/>
  <c r="H15" i="19"/>
  <c r="H18" i="19"/>
  <c r="H21" i="19"/>
  <c r="H24" i="19"/>
  <c r="H27" i="19"/>
  <c r="H30" i="19"/>
  <c r="H33" i="19"/>
  <c r="H8" i="18"/>
  <c r="H11" i="18"/>
  <c r="H14" i="18"/>
  <c r="H17" i="18"/>
  <c r="H20" i="18"/>
  <c r="H23" i="18"/>
  <c r="H26" i="18"/>
  <c r="H29" i="18"/>
  <c r="H32" i="18"/>
  <c r="H35" i="18"/>
  <c r="H12" i="17"/>
  <c r="H15" i="17"/>
  <c r="H18" i="17"/>
  <c r="H21" i="17"/>
  <c r="H24" i="17"/>
  <c r="H27" i="17"/>
  <c r="H30" i="17"/>
  <c r="H33" i="17"/>
  <c r="H36" i="17"/>
  <c r="H9" i="22"/>
  <c r="H12" i="22"/>
  <c r="H15" i="22"/>
  <c r="H18" i="22"/>
  <c r="H21" i="22"/>
  <c r="H24" i="22"/>
  <c r="H27" i="22"/>
  <c r="H30" i="22"/>
  <c r="H33" i="22"/>
  <c r="H10" i="5"/>
  <c r="H13" i="5"/>
  <c r="H16" i="5"/>
  <c r="H19" i="5"/>
  <c r="H22" i="5"/>
  <c r="H25" i="5"/>
  <c r="H28" i="5"/>
  <c r="H31" i="5"/>
  <c r="H34" i="5"/>
  <c r="H37" i="5"/>
  <c r="H12" i="16"/>
  <c r="H15" i="16"/>
  <c r="H18" i="16"/>
  <c r="H21" i="16"/>
  <c r="H24" i="16"/>
  <c r="H27" i="16"/>
  <c r="H30" i="16"/>
  <c r="H33" i="16"/>
  <c r="H36" i="16"/>
  <c r="H10" i="15"/>
  <c r="H13" i="15"/>
  <c r="H16" i="15"/>
  <c r="H8" i="20"/>
  <c r="H17" i="20"/>
  <c r="H26" i="20"/>
  <c r="H35" i="20"/>
  <c r="H16" i="19"/>
  <c r="H25" i="19"/>
  <c r="H34" i="19"/>
  <c r="H15" i="18"/>
  <c r="H24" i="18"/>
  <c r="H33" i="18"/>
  <c r="H16" i="17"/>
  <c r="H25" i="17"/>
  <c r="H34" i="17"/>
  <c r="H13" i="22"/>
  <c r="H22" i="22"/>
  <c r="H31" i="22"/>
  <c r="H14" i="5"/>
  <c r="H23" i="5"/>
  <c r="H32" i="5"/>
  <c r="H13" i="16"/>
  <c r="H22" i="16"/>
  <c r="H31" i="16"/>
  <c r="H11" i="15"/>
  <c r="H19" i="15"/>
  <c r="H23" i="15"/>
  <c r="H28" i="15"/>
  <c r="H32" i="15"/>
  <c r="H9" i="2"/>
  <c r="H13" i="2"/>
  <c r="H18" i="2"/>
  <c r="H22" i="2"/>
  <c r="H27" i="2"/>
  <c r="H31" i="2"/>
  <c r="H36" i="2"/>
  <c r="H13" i="14"/>
  <c r="H16" i="14"/>
  <c r="H19" i="14"/>
  <c r="H22" i="14"/>
  <c r="H25" i="14"/>
  <c r="H28" i="14"/>
  <c r="H31" i="14"/>
  <c r="H34" i="14"/>
  <c r="H37" i="14"/>
  <c r="H10" i="13"/>
  <c r="H13" i="13"/>
  <c r="H16" i="13"/>
  <c r="H19" i="13"/>
  <c r="H22" i="13"/>
  <c r="H25" i="13"/>
  <c r="H28" i="13"/>
  <c r="H31" i="13"/>
  <c r="H34" i="13"/>
  <c r="H9" i="12"/>
  <c r="H12" i="12"/>
  <c r="H15" i="12"/>
  <c r="H18" i="12"/>
  <c r="H21" i="12"/>
  <c r="H24" i="12"/>
  <c r="H27" i="12"/>
  <c r="H30" i="12"/>
  <c r="H33" i="12"/>
  <c r="H10" i="11"/>
  <c r="H13" i="11"/>
  <c r="H16" i="11"/>
  <c r="H19" i="11"/>
  <c r="H22" i="11"/>
  <c r="H25" i="11"/>
  <c r="H28" i="11"/>
  <c r="H31" i="11"/>
  <c r="H34" i="11"/>
  <c r="H37" i="11"/>
  <c r="H12" i="10"/>
  <c r="H15" i="10"/>
  <c r="H18" i="10"/>
  <c r="H21" i="10"/>
  <c r="H24" i="10"/>
  <c r="H27" i="10"/>
  <c r="H30" i="10"/>
  <c r="H33" i="10"/>
  <c r="H36" i="10"/>
  <c r="H11" i="9"/>
  <c r="H14" i="9"/>
  <c r="H17" i="9"/>
  <c r="H20" i="9"/>
  <c r="H23" i="9"/>
  <c r="H11" i="20"/>
  <c r="H20" i="20"/>
  <c r="H29" i="20"/>
  <c r="H10" i="19"/>
  <c r="H19" i="19"/>
  <c r="H28" i="19"/>
  <c r="H9" i="18"/>
  <c r="H18" i="18"/>
  <c r="H27" i="18"/>
  <c r="H10" i="17"/>
  <c r="H19" i="17"/>
  <c r="H28" i="17"/>
  <c r="H37" i="17"/>
  <c r="H16" i="22"/>
  <c r="H25" i="22"/>
  <c r="H34" i="22"/>
  <c r="H17" i="5"/>
  <c r="H26" i="5"/>
  <c r="H35" i="5"/>
  <c r="H16" i="16"/>
  <c r="H25" i="16"/>
  <c r="H34" i="16"/>
  <c r="H14" i="15"/>
  <c r="H20" i="15"/>
  <c r="H25" i="15"/>
  <c r="H29" i="15"/>
  <c r="H34" i="15"/>
  <c r="H10" i="2"/>
  <c r="H15" i="2"/>
  <c r="H19" i="2"/>
  <c r="H24" i="2"/>
  <c r="H28" i="2"/>
  <c r="H33" i="2"/>
  <c r="H10" i="14"/>
  <c r="H14" i="14"/>
  <c r="H17" i="14"/>
  <c r="H20" i="14"/>
  <c r="H23" i="14"/>
  <c r="H26" i="14"/>
  <c r="H29" i="14"/>
  <c r="H32" i="14"/>
  <c r="H35" i="14"/>
  <c r="H8" i="13"/>
  <c r="H11" i="13"/>
  <c r="H14" i="13"/>
  <c r="H17" i="13"/>
  <c r="H20" i="13"/>
  <c r="H23" i="13"/>
  <c r="H26" i="13"/>
  <c r="H29" i="13"/>
  <c r="H32" i="13"/>
  <c r="H35" i="13"/>
  <c r="H10" i="12"/>
  <c r="H13" i="12"/>
  <c r="H16" i="12"/>
  <c r="H19" i="12"/>
  <c r="H22" i="12"/>
  <c r="H25" i="12"/>
  <c r="H28" i="12"/>
  <c r="H31" i="12"/>
  <c r="H34" i="12"/>
  <c r="H11" i="11"/>
  <c r="H14" i="11"/>
  <c r="H17" i="11"/>
  <c r="H20" i="11"/>
  <c r="H23" i="11"/>
  <c r="H26" i="11"/>
  <c r="H29" i="11"/>
  <c r="H32" i="11"/>
  <c r="H35" i="11"/>
  <c r="H10" i="10"/>
  <c r="H13" i="10"/>
  <c r="H16" i="10"/>
  <c r="H19" i="10"/>
  <c r="H22" i="10"/>
  <c r="H25" i="10"/>
  <c r="H28" i="10"/>
  <c r="H31" i="10"/>
  <c r="H34" i="10"/>
  <c r="H37" i="10"/>
  <c r="H12" i="9"/>
  <c r="H15" i="9"/>
  <c r="H18" i="9"/>
  <c r="H21" i="9"/>
  <c r="H24" i="9"/>
  <c r="H27" i="9"/>
  <c r="H30" i="9"/>
  <c r="H33" i="9"/>
  <c r="H36" i="9"/>
  <c r="H11" i="8"/>
  <c r="H14" i="8"/>
  <c r="H17" i="8"/>
  <c r="H20" i="8"/>
  <c r="H23" i="8"/>
  <c r="H26" i="8"/>
  <c r="H29" i="8"/>
  <c r="H32" i="8"/>
  <c r="H35" i="8"/>
  <c r="H10" i="7"/>
  <c r="H13" i="7"/>
  <c r="H16" i="7"/>
  <c r="H19" i="7"/>
  <c r="H22" i="7"/>
  <c r="H25" i="7"/>
  <c r="H28" i="7"/>
  <c r="H31" i="7"/>
  <c r="H34" i="7"/>
  <c r="H37" i="7"/>
  <c r="H13" i="4"/>
  <c r="H16" i="4"/>
  <c r="H19" i="4"/>
  <c r="H22" i="4"/>
  <c r="H25" i="4"/>
  <c r="H28" i="4"/>
  <c r="H31" i="4"/>
  <c r="H34" i="4"/>
  <c r="H37" i="4"/>
  <c r="H14" i="20"/>
  <c r="H23" i="20"/>
  <c r="H32" i="20"/>
  <c r="H13" i="19"/>
  <c r="H22" i="19"/>
  <c r="H31" i="19"/>
  <c r="H12" i="18"/>
  <c r="H21" i="18"/>
  <c r="H30" i="18"/>
  <c r="H13" i="17"/>
  <c r="H22" i="17"/>
  <c r="H31" i="17"/>
  <c r="H10" i="22"/>
  <c r="H19" i="22"/>
  <c r="H28" i="22"/>
  <c r="H11" i="5"/>
  <c r="H20" i="5"/>
  <c r="H29" i="5"/>
  <c r="H10" i="16"/>
  <c r="H19" i="16"/>
  <c r="H28" i="16"/>
  <c r="H37" i="16"/>
  <c r="H17" i="15"/>
  <c r="H22" i="15"/>
  <c r="H26" i="15"/>
  <c r="H31" i="15"/>
  <c r="H35" i="15"/>
  <c r="H12" i="2"/>
  <c r="H16" i="2"/>
  <c r="H21" i="2"/>
  <c r="H25" i="2"/>
  <c r="H30" i="2"/>
  <c r="H34" i="2"/>
  <c r="H12" i="14"/>
  <c r="H15" i="14"/>
  <c r="H18" i="14"/>
  <c r="H21" i="14"/>
  <c r="H24" i="14"/>
  <c r="H27" i="14"/>
  <c r="H30" i="14"/>
  <c r="H33" i="14"/>
  <c r="H36" i="14"/>
  <c r="H9" i="13"/>
  <c r="H12" i="13"/>
  <c r="H15" i="13"/>
  <c r="H18" i="13"/>
  <c r="H21" i="13"/>
  <c r="H24" i="13"/>
  <c r="H27" i="13"/>
  <c r="H30" i="13"/>
  <c r="H33" i="13"/>
  <c r="H8" i="12"/>
  <c r="H11" i="12"/>
  <c r="H14" i="12"/>
  <c r="H23" i="12"/>
  <c r="H15" i="11"/>
  <c r="H23" i="10"/>
  <c r="H32" i="9"/>
  <c r="H17" i="7"/>
  <c r="H17" i="12"/>
  <c r="H26" i="12"/>
  <c r="H35" i="12"/>
  <c r="H18" i="11"/>
  <c r="H27" i="11"/>
  <c r="H36" i="11"/>
  <c r="H17" i="10"/>
  <c r="H26" i="10"/>
  <c r="H35" i="10"/>
  <c r="H16" i="9"/>
  <c r="H25" i="9"/>
  <c r="H29" i="9"/>
  <c r="H34" i="9"/>
  <c r="H10" i="8"/>
  <c r="H15" i="8"/>
  <c r="H19" i="8"/>
  <c r="H24" i="8"/>
  <c r="H28" i="8"/>
  <c r="H33" i="8"/>
  <c r="H37" i="8"/>
  <c r="H14" i="7"/>
  <c r="H18" i="7"/>
  <c r="H23" i="7"/>
  <c r="H27" i="7"/>
  <c r="H32" i="7"/>
  <c r="H36" i="7"/>
  <c r="H14" i="4"/>
  <c r="H18" i="4"/>
  <c r="H23" i="4"/>
  <c r="H27" i="4"/>
  <c r="H32" i="4"/>
  <c r="H36" i="4"/>
  <c r="H20" i="12"/>
  <c r="H29" i="12"/>
  <c r="H12" i="11"/>
  <c r="H21" i="11"/>
  <c r="H30" i="11"/>
  <c r="H11" i="10"/>
  <c r="H20" i="10"/>
  <c r="H29" i="10"/>
  <c r="H10" i="9"/>
  <c r="H19" i="9"/>
  <c r="H26" i="9"/>
  <c r="H31" i="9"/>
  <c r="H35" i="9"/>
  <c r="H12" i="8"/>
  <c r="H16" i="8"/>
  <c r="H21" i="8"/>
  <c r="H25" i="8"/>
  <c r="H30" i="8"/>
  <c r="H34" i="8"/>
  <c r="H11" i="7"/>
  <c r="H15" i="7"/>
  <c r="H20" i="7"/>
  <c r="H24" i="7"/>
  <c r="H29" i="7"/>
  <c r="H33" i="7"/>
  <c r="H11" i="4"/>
  <c r="H15" i="4"/>
  <c r="H20" i="4"/>
  <c r="H24" i="4"/>
  <c r="H29" i="4"/>
  <c r="H33" i="4"/>
  <c r="H32" i="12"/>
  <c r="H24" i="11"/>
  <c r="H33" i="11"/>
  <c r="H14" i="10"/>
  <c r="H32" i="10"/>
  <c r="H13" i="9"/>
  <c r="H22" i="9"/>
  <c r="H28" i="9"/>
  <c r="H37" i="9"/>
  <c r="H13" i="8"/>
  <c r="H18" i="8"/>
  <c r="H22" i="8"/>
  <c r="H27" i="8"/>
  <c r="H31" i="8"/>
  <c r="H36" i="8"/>
  <c r="H12" i="7"/>
  <c r="H21" i="7"/>
  <c r="H26" i="7"/>
  <c r="H30" i="7"/>
  <c r="H35" i="7"/>
  <c r="H12" i="4"/>
  <c r="H17" i="4"/>
  <c r="H21" i="4"/>
  <c r="H26" i="4"/>
  <c r="H30" i="4"/>
  <c r="H35" i="4"/>
  <c r="I10" i="4"/>
  <c r="I14" i="4"/>
  <c r="L10" i="4"/>
  <c r="J11" i="4"/>
  <c r="N11" i="4"/>
  <c r="L12" i="4"/>
  <c r="J13" i="4"/>
  <c r="N13" i="4"/>
  <c r="L14" i="4"/>
  <c r="N15" i="4"/>
  <c r="O11" i="4"/>
  <c r="O13" i="4"/>
  <c r="K15" i="4"/>
  <c r="O15" i="4"/>
  <c r="N10" i="4"/>
  <c r="L11" i="4"/>
  <c r="N12" i="4"/>
  <c r="N14" i="4"/>
  <c r="I11" i="4"/>
  <c r="I12" i="4"/>
  <c r="I13" i="4"/>
  <c r="K10" i="4"/>
  <c r="O10" i="4"/>
  <c r="M11" i="4"/>
  <c r="K12" i="4"/>
  <c r="O12" i="4"/>
  <c r="M13" i="4"/>
  <c r="K14" i="4"/>
  <c r="O14" i="4"/>
  <c r="M15" i="4"/>
  <c r="J15" i="4"/>
  <c r="I15" i="4"/>
  <c r="M10" i="4"/>
  <c r="K11" i="4"/>
  <c r="M12" i="4"/>
  <c r="K13" i="4"/>
  <c r="M14" i="4"/>
  <c r="J10" i="4"/>
  <c r="J12" i="4"/>
  <c r="L13" i="4"/>
  <c r="J14" i="4"/>
  <c r="L15" i="4"/>
  <c r="AE8" i="22"/>
  <c r="AF13" i="22"/>
  <c r="AE19" i="22"/>
  <c r="AD22" i="22"/>
  <c r="AC20" i="22"/>
  <c r="U27" i="22"/>
  <c r="AC35" i="22"/>
  <c r="AC30" i="22"/>
  <c r="X8" i="22"/>
  <c r="S16" i="22"/>
  <c r="AD21" i="22"/>
  <c r="W32" i="22"/>
  <c r="W35" i="22"/>
  <c r="S10" i="22"/>
  <c r="AD10" i="22"/>
  <c r="S11" i="22"/>
  <c r="AG26" i="22"/>
  <c r="AG23" i="22"/>
  <c r="AD32" i="22"/>
  <c r="AE14" i="22"/>
  <c r="W24" i="22"/>
  <c r="AG29" i="22"/>
  <c r="W9" i="22"/>
  <c r="AD13" i="22"/>
  <c r="AB19" i="22"/>
  <c r="T18" i="22"/>
  <c r="U15" i="22"/>
  <c r="S27" i="22"/>
  <c r="V34" i="22"/>
  <c r="S8" i="22"/>
  <c r="V23" i="22"/>
  <c r="V25" i="22"/>
  <c r="W28" i="22"/>
  <c r="W31" i="22"/>
  <c r="AD11" i="22"/>
  <c r="X20" i="22"/>
  <c r="X17" i="22"/>
  <c r="X19" i="22"/>
  <c r="V26" i="22"/>
  <c r="AD28" i="22"/>
  <c r="AB17" i="22"/>
  <c r="AB27" i="22"/>
  <c r="AF33" i="22"/>
  <c r="AE12" i="22"/>
  <c r="AC15" i="22"/>
  <c r="S18" i="22"/>
  <c r="S15" i="22"/>
  <c r="AE24" i="22"/>
  <c r="AF35" i="22"/>
  <c r="T34" i="22"/>
  <c r="AE34" i="22"/>
  <c r="AE9" i="22"/>
  <c r="U23" i="22"/>
  <c r="U25" i="22"/>
  <c r="AF25" i="22"/>
  <c r="T32" i="22"/>
  <c r="AB11" i="22"/>
  <c r="W20" i="22"/>
  <c r="AF16" i="22"/>
  <c r="V17" i="22"/>
  <c r="W19" i="22"/>
  <c r="W22" i="22"/>
  <c r="AB23" i="22"/>
  <c r="AG17" i="22"/>
  <c r="AC27" i="22"/>
  <c r="W29" i="22"/>
  <c r="AD33" i="22"/>
  <c r="AG8" i="22"/>
  <c r="X14" i="22"/>
  <c r="AE22" i="22"/>
  <c r="AF31" i="22"/>
  <c r="T30" i="22"/>
  <c r="AE30" i="22"/>
  <c r="U8" i="22"/>
  <c r="W16" i="22"/>
  <c r="T21" i="22"/>
  <c r="AE21" i="22"/>
  <c r="T28" i="22"/>
  <c r="T35" i="22"/>
  <c r="W10" i="22"/>
  <c r="V13" i="22"/>
  <c r="W11" i="22"/>
  <c r="U26" i="22"/>
  <c r="AB14" i="22"/>
  <c r="S24" i="22"/>
  <c r="AD29" i="22"/>
  <c r="AF18" i="19"/>
  <c r="AD18" i="19"/>
  <c r="U9" i="12"/>
  <c r="T9" i="12"/>
  <c r="S13" i="11"/>
  <c r="T13" i="11"/>
  <c r="X10" i="9"/>
  <c r="S18" i="7"/>
  <c r="AB32" i="7"/>
  <c r="W18" i="7"/>
  <c r="AD37" i="7"/>
  <c r="AF25" i="7"/>
  <c r="AF28" i="7"/>
  <c r="AE12" i="7"/>
  <c r="AE17" i="7"/>
  <c r="U24" i="7"/>
  <c r="AE33" i="7"/>
  <c r="AE21" i="7"/>
  <c r="AD32" i="7"/>
  <c r="S36" i="7"/>
  <c r="AB25" i="7"/>
  <c r="W15" i="7"/>
  <c r="U16" i="7"/>
  <c r="S10" i="7"/>
  <c r="V11" i="7"/>
  <c r="W16" i="7"/>
  <c r="AB20" i="7"/>
  <c r="AC19" i="7"/>
  <c r="AD15" i="7"/>
  <c r="AE16" i="7"/>
  <c r="S20" i="7"/>
  <c r="X19" i="7"/>
  <c r="W24" i="7"/>
  <c r="X27" i="7"/>
  <c r="V28" i="7"/>
  <c r="T32" i="7"/>
  <c r="AF24" i="7"/>
  <c r="W31" i="7"/>
  <c r="AC13" i="7"/>
  <c r="AF27" i="7"/>
  <c r="T31" i="7"/>
  <c r="AG33" i="7"/>
  <c r="T35" i="7"/>
  <c r="T36" i="7"/>
  <c r="AC32" i="7"/>
  <c r="V9" i="22"/>
  <c r="AC8" i="22"/>
  <c r="AF15" i="22"/>
  <c r="T14" i="22"/>
  <c r="AF20" i="22"/>
  <c r="AB31" i="22"/>
  <c r="W30" i="22"/>
  <c r="AF9" i="22"/>
  <c r="X16" i="22"/>
  <c r="W25" i="22"/>
  <c r="AG25" i="22"/>
  <c r="U32" i="22"/>
  <c r="U35" i="22"/>
  <c r="AG16" i="22"/>
  <c r="W13" i="22"/>
  <c r="V19" i="22"/>
  <c r="X22" i="22"/>
  <c r="AD23" i="22"/>
  <c r="AB32" i="22"/>
  <c r="X29" i="22"/>
  <c r="AE29" i="22"/>
  <c r="AD8" i="22"/>
  <c r="AB13" i="22"/>
  <c r="AC19" i="22"/>
  <c r="AF22" i="22"/>
  <c r="AE20" i="22"/>
  <c r="T27" i="22"/>
  <c r="U30" i="22"/>
  <c r="AF30" i="22"/>
  <c r="T8" i="22"/>
  <c r="AD18" i="22"/>
  <c r="U21" i="22"/>
  <c r="AF21" i="22"/>
  <c r="U28" i="22"/>
  <c r="U31" i="22"/>
  <c r="X10" i="22"/>
  <c r="AB10" i="22"/>
  <c r="U12" i="22"/>
  <c r="X11" i="22"/>
  <c r="AB26" i="22"/>
  <c r="W26" i="22"/>
  <c r="AB28" i="22"/>
  <c r="AC14" i="22"/>
  <c r="W33" i="22"/>
  <c r="AG13" i="22"/>
  <c r="AF19" i="22"/>
  <c r="X18" i="22"/>
  <c r="AD20" i="22"/>
  <c r="X27" i="22"/>
  <c r="AD35" i="22"/>
  <c r="V8" i="22"/>
  <c r="AG18" i="22"/>
  <c r="S28" i="22"/>
  <c r="S31" i="22"/>
  <c r="AG11" i="22"/>
  <c r="AG10" i="22"/>
  <c r="X12" i="22"/>
  <c r="T17" i="22"/>
  <c r="S19" i="22"/>
  <c r="AG28" i="22"/>
  <c r="AE17" i="22"/>
  <c r="X24" i="22"/>
  <c r="U33" i="22"/>
  <c r="AB33" i="22"/>
  <c r="AF12" i="22"/>
  <c r="V14" i="22"/>
  <c r="X15" i="22"/>
  <c r="AD24" i="22"/>
  <c r="AD31" i="22"/>
  <c r="AC34" i="22"/>
  <c r="AC9" i="22"/>
  <c r="U16" i="22"/>
  <c r="S21" i="22"/>
  <c r="V20" i="22"/>
  <c r="AD16" i="22"/>
  <c r="T13" i="22"/>
  <c r="U11" i="22"/>
  <c r="AF32" i="22"/>
  <c r="AE27" i="22"/>
  <c r="U29" i="22"/>
  <c r="AB29" i="22"/>
  <c r="AB18" i="19"/>
  <c r="W9" i="12"/>
  <c r="V13" i="11"/>
  <c r="S10" i="9"/>
  <c r="AB10" i="9"/>
  <c r="AF17" i="7"/>
  <c r="S28" i="7"/>
  <c r="AB13" i="7"/>
  <c r="U10" i="7"/>
  <c r="S22" i="7"/>
  <c r="AD13" i="7"/>
  <c r="AD25" i="7"/>
  <c r="AF32" i="7"/>
  <c r="W17" i="7"/>
  <c r="AF12" i="7"/>
  <c r="U33" i="7"/>
  <c r="AF36" i="7"/>
  <c r="AD17" i="7"/>
  <c r="AF21" i="7"/>
  <c r="W36" i="7"/>
  <c r="U15" i="7"/>
  <c r="AG20" i="7"/>
  <c r="W10" i="7"/>
  <c r="V15" i="7"/>
  <c r="AB16" i="7"/>
  <c r="T10" i="7"/>
  <c r="X15" i="7"/>
  <c r="AC20" i="7"/>
  <c r="T16" i="7"/>
  <c r="V20" i="7"/>
  <c r="X20" i="7"/>
  <c r="T23" i="7"/>
  <c r="AB27" i="7"/>
  <c r="AF29" i="7"/>
  <c r="AF30" i="7"/>
  <c r="X31" i="7"/>
  <c r="AD31" i="7"/>
  <c r="V32" i="7"/>
  <c r="AC17" i="7"/>
  <c r="T28" i="7"/>
  <c r="AB31" i="7"/>
  <c r="T34" i="7"/>
  <c r="V36" i="7"/>
  <c r="X35" i="7"/>
  <c r="X36" i="7"/>
  <c r="AB33" i="7"/>
  <c r="AC36" i="7"/>
  <c r="AD10" i="9"/>
  <c r="X9" i="22"/>
  <c r="AB12" i="22"/>
  <c r="AD15" i="22"/>
  <c r="T15" i="22"/>
  <c r="AG24" i="22"/>
  <c r="AG31" i="22"/>
  <c r="U34" i="22"/>
  <c r="AF34" i="22"/>
  <c r="AE18" i="22"/>
  <c r="S23" i="22"/>
  <c r="T25" i="22"/>
  <c r="AD25" i="22"/>
  <c r="T31" i="22"/>
  <c r="S20" i="22"/>
  <c r="V12" i="22"/>
  <c r="U17" i="22"/>
  <c r="T19" i="22"/>
  <c r="U22" i="22"/>
  <c r="AF17" i="22"/>
  <c r="AF27" i="22"/>
  <c r="V33" i="22"/>
  <c r="AC33" i="22"/>
  <c r="AF8" i="22"/>
  <c r="AB15" i="22"/>
  <c r="W14" i="22"/>
  <c r="AC22" i="22"/>
  <c r="AF24" i="22"/>
  <c r="AE31" i="22"/>
  <c r="S30" i="22"/>
  <c r="AD30" i="22"/>
  <c r="AD9" i="22"/>
  <c r="V16" i="22"/>
  <c r="W21" i="22"/>
  <c r="S32" i="22"/>
  <c r="S35" i="22"/>
  <c r="V10" i="22"/>
  <c r="AE16" i="22"/>
  <c r="U13" i="22"/>
  <c r="V11" i="22"/>
  <c r="AC26" i="22"/>
  <c r="AC23" i="22"/>
  <c r="AG32" i="22"/>
  <c r="V29" i="22"/>
  <c r="AC29" i="22"/>
  <c r="S9" i="22"/>
  <c r="AE13" i="22"/>
  <c r="U14" i="22"/>
  <c r="AB22" i="22"/>
  <c r="AB20" i="22"/>
  <c r="V27" i="22"/>
  <c r="X30" i="22"/>
  <c r="AB30" i="22"/>
  <c r="W8" i="22"/>
  <c r="AC18" i="22"/>
  <c r="X21" i="22"/>
  <c r="AB21" i="22"/>
  <c r="X28" i="22"/>
  <c r="X35" i="22"/>
  <c r="T10" i="22"/>
  <c r="AE10" i="22"/>
  <c r="S12" i="22"/>
  <c r="T11" i="22"/>
  <c r="AE26" i="22"/>
  <c r="S26" i="22"/>
  <c r="AE32" i="22"/>
  <c r="AF14" i="22"/>
  <c r="U24" i="22"/>
  <c r="S33" i="22"/>
  <c r="U9" i="22"/>
  <c r="AC12" i="22"/>
  <c r="AD19" i="22"/>
  <c r="V18" i="22"/>
  <c r="V15" i="22"/>
  <c r="AB35" i="22"/>
  <c r="W34" i="22"/>
  <c r="W23" i="22"/>
  <c r="X25" i="22"/>
  <c r="AB25" i="22"/>
  <c r="X31" i="22"/>
  <c r="AE11" i="22"/>
  <c r="T20" i="22"/>
  <c r="AB16" i="22"/>
  <c r="U19" i="22"/>
  <c r="S22" i="22"/>
  <c r="AE28" i="22"/>
  <c r="AC17" i="22"/>
  <c r="AD27" i="22"/>
  <c r="S29" i="22"/>
  <c r="AG33" i="22"/>
  <c r="AE18" i="19"/>
  <c r="AG18" i="19"/>
  <c r="AC8" i="13"/>
  <c r="X13" i="11"/>
  <c r="AF10" i="9"/>
  <c r="AC10" i="9"/>
  <c r="U11" i="7"/>
  <c r="W28" i="7"/>
  <c r="AE13" i="7"/>
  <c r="AE25" i="7"/>
  <c r="AB21" i="7"/>
  <c r="AD33" i="7"/>
  <c r="AD21" i="7"/>
  <c r="V19" i="7"/>
  <c r="V27" i="7"/>
  <c r="V10" i="7"/>
  <c r="U22" i="7"/>
  <c r="AB36" i="7"/>
  <c r="V16" i="7"/>
  <c r="AD20" i="7"/>
  <c r="AD10" i="7"/>
  <c r="U12" i="7"/>
  <c r="AG15" i="7"/>
  <c r="AG16" i="7"/>
  <c r="S11" i="7"/>
  <c r="V12" i="7"/>
  <c r="S16" i="7"/>
  <c r="X21" i="7"/>
  <c r="AD16" i="7"/>
  <c r="AF20" i="7"/>
  <c r="X23" i="7"/>
  <c r="V25" i="7"/>
  <c r="U28" i="7"/>
  <c r="AB29" i="7"/>
  <c r="T24" i="7"/>
  <c r="V31" i="7"/>
  <c r="AC24" i="7"/>
  <c r="AG31" i="7"/>
  <c r="S19" i="7"/>
  <c r="AC25" i="7"/>
  <c r="AC29" i="7"/>
  <c r="S32" i="7"/>
  <c r="S35" i="7"/>
  <c r="AC37" i="7"/>
  <c r="J16" i="4"/>
  <c r="T9" i="22"/>
  <c r="AG19" i="22"/>
  <c r="U18" i="22"/>
  <c r="W27" i="22"/>
  <c r="AE35" i="22"/>
  <c r="S34" i="22"/>
  <c r="AD34" i="22"/>
  <c r="AF18" i="22"/>
  <c r="T23" i="22"/>
  <c r="AC21" i="22"/>
  <c r="U10" i="22"/>
  <c r="AF10" i="22"/>
  <c r="W12" i="22"/>
  <c r="S17" i="22"/>
  <c r="AF26" i="22"/>
  <c r="T26" i="22"/>
  <c r="AF28" i="22"/>
  <c r="AG14" i="22"/>
  <c r="V24" i="22"/>
  <c r="T33" i="22"/>
  <c r="AG12" i="22"/>
  <c r="AG15" i="22"/>
  <c r="W18" i="22"/>
  <c r="W15" i="22"/>
  <c r="AC24" i="22"/>
  <c r="AC31" i="22"/>
  <c r="X34" i="22"/>
  <c r="AB34" i="22"/>
  <c r="AB9" i="22"/>
  <c r="T16" i="22"/>
  <c r="S25" i="22"/>
  <c r="AC25" i="22"/>
  <c r="X32" i="22"/>
  <c r="AF11" i="22"/>
  <c r="U20" i="22"/>
  <c r="AC16" i="22"/>
  <c r="S13" i="22"/>
  <c r="T22" i="22"/>
  <c r="AF23" i="22"/>
  <c r="AD17" i="22"/>
  <c r="AG27" i="22"/>
  <c r="T29" i="22"/>
  <c r="AD12" i="22"/>
  <c r="AE15" i="22"/>
  <c r="S14" i="22"/>
  <c r="AG22" i="22"/>
  <c r="AB24" i="22"/>
  <c r="V30" i="22"/>
  <c r="AG34" i="22"/>
  <c r="AG9" i="22"/>
  <c r="V21" i="22"/>
  <c r="AE25" i="22"/>
  <c r="V32" i="22"/>
  <c r="V35" i="22"/>
  <c r="X13" i="22"/>
  <c r="V22" i="22"/>
  <c r="AE23" i="22"/>
  <c r="AC32" i="22"/>
  <c r="AD14" i="22"/>
  <c r="AF29" i="22"/>
  <c r="AB8" i="22"/>
  <c r="AC13" i="22"/>
  <c r="AG20" i="22"/>
  <c r="AG35" i="22"/>
  <c r="AG30" i="22"/>
  <c r="AB18" i="22"/>
  <c r="X23" i="22"/>
  <c r="AG21" i="22"/>
  <c r="V28" i="22"/>
  <c r="V31" i="22"/>
  <c r="AC11" i="22"/>
  <c r="AC10" i="22"/>
  <c r="T12" i="22"/>
  <c r="W17" i="22"/>
  <c r="AD26" i="22"/>
  <c r="X26" i="22"/>
  <c r="AC28" i="22"/>
  <c r="T24" i="22"/>
  <c r="X33" i="22"/>
  <c r="AE33" i="22"/>
  <c r="AC18" i="19"/>
  <c r="U13" i="16"/>
  <c r="W13" i="11"/>
  <c r="U13" i="11"/>
  <c r="AE10" i="9"/>
  <c r="AG10" i="9"/>
  <c r="AB17" i="7"/>
  <c r="AE36" i="7"/>
  <c r="AF13" i="7"/>
  <c r="AF16" i="7"/>
  <c r="U27" i="7"/>
  <c r="V23" i="7"/>
  <c r="AE29" i="7"/>
  <c r="AD36" i="7"/>
  <c r="AG29" i="7"/>
  <c r="AB12" i="7"/>
  <c r="AE32" i="7"/>
  <c r="X12" i="7"/>
  <c r="T12" i="7"/>
  <c r="AC12" i="7"/>
  <c r="T20" i="7"/>
  <c r="W11" i="7"/>
  <c r="X16" i="7"/>
  <c r="S12" i="7"/>
  <c r="W20" i="7"/>
  <c r="T19" i="7"/>
  <c r="S24" i="7"/>
  <c r="T27" i="7"/>
  <c r="AD29" i="7"/>
  <c r="X24" i="7"/>
  <c r="AG24" i="7"/>
  <c r="U32" i="7"/>
  <c r="X32" i="7"/>
  <c r="AC21" i="7"/>
  <c r="S27" i="7"/>
  <c r="V30" i="7"/>
  <c r="AC33" i="7"/>
  <c r="W35" i="7"/>
  <c r="AG37" i="7"/>
  <c r="AE37" i="7"/>
  <c r="AB37" i="7"/>
  <c r="W12" i="7"/>
  <c r="W32" i="7"/>
  <c r="AG21" i="7"/>
  <c r="AE16" i="16"/>
  <c r="AE9" i="15"/>
  <c r="AG10" i="7"/>
  <c r="X26" i="7"/>
  <c r="AC15" i="7"/>
  <c r="AF31" i="7"/>
  <c r="S15" i="7"/>
  <c r="U31" i="7"/>
  <c r="AE20" i="7"/>
  <c r="AG36" i="7"/>
  <c r="W13" i="16"/>
  <c r="AF10" i="16"/>
  <c r="U17" i="12"/>
  <c r="AB10" i="7"/>
  <c r="W14" i="7"/>
  <c r="U34" i="7"/>
  <c r="AG8" i="12"/>
  <c r="W17" i="16"/>
  <c r="T22" i="7"/>
  <c r="AC10" i="7"/>
  <c r="AF15" i="7"/>
  <c r="W13" i="7"/>
  <c r="T17" i="7"/>
  <c r="T21" i="7"/>
  <c r="V21" i="7"/>
  <c r="S33" i="7"/>
  <c r="U37" i="7"/>
  <c r="AD14" i="7"/>
  <c r="AG18" i="7"/>
  <c r="AD22" i="7"/>
  <c r="AF26" i="7"/>
  <c r="AD30" i="7"/>
  <c r="AE34" i="7"/>
  <c r="AB34" i="7"/>
  <c r="AB18" i="7"/>
  <c r="AD34" i="7"/>
  <c r="AC14" i="7"/>
  <c r="AB14" i="7"/>
  <c r="U29" i="7"/>
  <c r="U8" i="20"/>
  <c r="AE8" i="13"/>
  <c r="AG23" i="7"/>
  <c r="AG19" i="7"/>
  <c r="V18" i="7"/>
  <c r="S8" i="20"/>
  <c r="X34" i="7"/>
  <c r="S31" i="7"/>
  <c r="X30" i="7"/>
  <c r="AD19" i="7"/>
  <c r="AF10" i="7"/>
  <c r="AG12" i="7"/>
  <c r="AB28" i="7"/>
  <c r="V14" i="7"/>
  <c r="AF35" i="7"/>
  <c r="X8" i="20"/>
  <c r="AF13" i="20"/>
  <c r="AE13" i="20"/>
  <c r="AF17" i="20"/>
  <c r="AD17" i="20"/>
  <c r="AF21" i="20"/>
  <c r="AD21" i="20"/>
  <c r="V32" i="20"/>
  <c r="U29" i="20"/>
  <c r="X29" i="20"/>
  <c r="X24" i="20"/>
  <c r="V24" i="20"/>
  <c r="AC30" i="20"/>
  <c r="AD30" i="20"/>
  <c r="AC34" i="20"/>
  <c r="S10" i="20"/>
  <c r="AC8" i="20"/>
  <c r="AE22" i="20"/>
  <c r="AD16" i="20"/>
  <c r="AF16" i="20"/>
  <c r="AD20" i="20"/>
  <c r="AB20" i="20"/>
  <c r="S18" i="20"/>
  <c r="AB25" i="20"/>
  <c r="AC25" i="20"/>
  <c r="AB32" i="20"/>
  <c r="AB27" i="20"/>
  <c r="V33" i="20"/>
  <c r="X33" i="20"/>
  <c r="T27" i="20"/>
  <c r="X31" i="20"/>
  <c r="T35" i="20"/>
  <c r="U35" i="20"/>
  <c r="V12" i="20"/>
  <c r="W12" i="20"/>
  <c r="V11" i="20"/>
  <c r="X11" i="20"/>
  <c r="AD14" i="20"/>
  <c r="AD18" i="20"/>
  <c r="AE19" i="20"/>
  <c r="U13" i="20"/>
  <c r="V13" i="20"/>
  <c r="U17" i="20"/>
  <c r="S17" i="20"/>
  <c r="S22" i="20"/>
  <c r="X26" i="20"/>
  <c r="AC28" i="20"/>
  <c r="AF33" i="20"/>
  <c r="AD12" i="20"/>
  <c r="T19" i="20"/>
  <c r="S16" i="20"/>
  <c r="S20" i="20"/>
  <c r="AE26" i="20"/>
  <c r="AG26" i="20"/>
  <c r="AD23" i="20"/>
  <c r="AF23" i="20"/>
  <c r="AF31" i="20"/>
  <c r="X25" i="20"/>
  <c r="V25" i="20"/>
  <c r="AC35" i="20"/>
  <c r="T30" i="20"/>
  <c r="T34" i="20"/>
  <c r="AB10" i="20"/>
  <c r="AC15" i="20"/>
  <c r="AB9" i="19"/>
  <c r="AB8" i="19"/>
  <c r="S21" i="19"/>
  <c r="AB16" i="19"/>
  <c r="AB20" i="19"/>
  <c r="X25" i="19"/>
  <c r="V25" i="19"/>
  <c r="S32" i="19"/>
  <c r="AC32" i="19"/>
  <c r="AB29" i="19"/>
  <c r="AB33" i="19"/>
  <c r="AB11" i="19"/>
  <c r="AE14" i="19"/>
  <c r="AC14" i="19"/>
  <c r="T15" i="19"/>
  <c r="AB13" i="19"/>
  <c r="AC12" i="19"/>
  <c r="AB15" i="19"/>
  <c r="AF19" i="19"/>
  <c r="T17" i="19"/>
  <c r="AD22" i="19"/>
  <c r="AC22" i="19"/>
  <c r="AD23" i="19"/>
  <c r="AF23" i="19"/>
  <c r="AE31" i="19"/>
  <c r="AG31" i="19"/>
  <c r="AC25" i="19"/>
  <c r="S28" i="19"/>
  <c r="V33" i="19"/>
  <c r="X33" i="19"/>
  <c r="U30" i="19"/>
  <c r="U34" i="19"/>
  <c r="W34" i="19"/>
  <c r="V8" i="19"/>
  <c r="X8" i="19"/>
  <c r="W11" i="19"/>
  <c r="U11" i="19"/>
  <c r="AE21" i="19"/>
  <c r="AB21" i="19"/>
  <c r="X10" i="19"/>
  <c r="V10" i="19"/>
  <c r="T9" i="19"/>
  <c r="S16" i="19"/>
  <c r="S20" i="19"/>
  <c r="T23" i="19"/>
  <c r="AF17" i="19"/>
  <c r="AD17" i="19"/>
  <c r="AE26" i="19"/>
  <c r="AG26" i="19"/>
  <c r="U24" i="19"/>
  <c r="S24" i="19"/>
  <c r="AE27" i="19"/>
  <c r="V22" i="19"/>
  <c r="U22" i="19"/>
  <c r="W26" i="19"/>
  <c r="U26" i="19"/>
  <c r="AF30" i="19"/>
  <c r="AD30" i="19"/>
  <c r="AF34" i="19"/>
  <c r="AD34" i="19"/>
  <c r="U12" i="19"/>
  <c r="W12" i="19"/>
  <c r="S14" i="19"/>
  <c r="X13" i="19"/>
  <c r="V13" i="19"/>
  <c r="V29" i="19"/>
  <c r="W29" i="19"/>
  <c r="X18" i="19"/>
  <c r="V18" i="19"/>
  <c r="AG24" i="19"/>
  <c r="AE24" i="19"/>
  <c r="AF28" i="19"/>
  <c r="AG28" i="19"/>
  <c r="AB35" i="19"/>
  <c r="T27" i="19"/>
  <c r="T31" i="19"/>
  <c r="T35" i="19"/>
  <c r="W19" i="19"/>
  <c r="U19" i="19"/>
  <c r="AF10" i="19"/>
  <c r="AD10" i="19"/>
  <c r="AF12" i="18"/>
  <c r="AG12" i="18"/>
  <c r="W18" i="18"/>
  <c r="U18" i="18"/>
  <c r="AE21" i="18"/>
  <c r="AG20" i="18"/>
  <c r="AE20" i="18"/>
  <c r="V29" i="18"/>
  <c r="W29" i="18"/>
  <c r="AG34" i="18"/>
  <c r="AE34" i="18"/>
  <c r="V22" i="18"/>
  <c r="U22" i="18"/>
  <c r="W9" i="18"/>
  <c r="X9" i="18"/>
  <c r="AF13" i="18"/>
  <c r="U14" i="18"/>
  <c r="AB22" i="18"/>
  <c r="X13" i="18"/>
  <c r="V13" i="18"/>
  <c r="X17" i="18"/>
  <c r="W21" i="18"/>
  <c r="W25" i="18"/>
  <c r="X25" i="18"/>
  <c r="AF35" i="18"/>
  <c r="AD35" i="18"/>
  <c r="AD32" i="18"/>
  <c r="AF32" i="18"/>
  <c r="W27" i="18"/>
  <c r="W31" i="18"/>
  <c r="V31" i="18"/>
  <c r="W35" i="18"/>
  <c r="U35" i="18"/>
  <c r="X11" i="18"/>
  <c r="S11" i="18"/>
  <c r="W12" i="18"/>
  <c r="AC27" i="18"/>
  <c r="V10" i="18"/>
  <c r="W10" i="18"/>
  <c r="AC14" i="18"/>
  <c r="AF14" i="18"/>
  <c r="AF15" i="18"/>
  <c r="AC15" i="18"/>
  <c r="AB17" i="18"/>
  <c r="AC17" i="18"/>
  <c r="AC18" i="18"/>
  <c r="AD19" i="18"/>
  <c r="AF19" i="18"/>
  <c r="W32" i="18"/>
  <c r="U32" i="18"/>
  <c r="X24" i="18"/>
  <c r="U24" i="18"/>
  <c r="V33" i="18"/>
  <c r="X33" i="18"/>
  <c r="AD29" i="18"/>
  <c r="AE29" i="18"/>
  <c r="AD33" i="18"/>
  <c r="AF33" i="18"/>
  <c r="W16" i="18"/>
  <c r="X16" i="18"/>
  <c r="S8" i="18"/>
  <c r="V28" i="18"/>
  <c r="U28" i="18"/>
  <c r="AD25" i="18"/>
  <c r="AG25" i="18"/>
  <c r="AD28" i="18"/>
  <c r="AC28" i="18"/>
  <c r="AF30" i="18"/>
  <c r="AD9" i="18"/>
  <c r="AG9" i="18"/>
  <c r="AG10" i="18"/>
  <c r="AB10" i="18"/>
  <c r="AG11" i="18"/>
  <c r="AD11" i="18"/>
  <c r="V15" i="18"/>
  <c r="S15" i="18"/>
  <c r="V19" i="18"/>
  <c r="X19" i="18"/>
  <c r="AF31" i="18"/>
  <c r="AC31" i="18"/>
  <c r="U20" i="18"/>
  <c r="W20" i="18"/>
  <c r="V26" i="18"/>
  <c r="W26" i="18"/>
  <c r="U23" i="18"/>
  <c r="X23" i="18"/>
  <c r="AD26" i="18"/>
  <c r="AE26" i="18"/>
  <c r="W30" i="18"/>
  <c r="S34" i="18"/>
  <c r="X28" i="17"/>
  <c r="S28" i="17"/>
  <c r="V21" i="17"/>
  <c r="X21" i="17"/>
  <c r="S13" i="17"/>
  <c r="T16" i="17"/>
  <c r="V16" i="17"/>
  <c r="W31" i="17"/>
  <c r="T35" i="17"/>
  <c r="V35" i="17"/>
  <c r="T12" i="17"/>
  <c r="V12" i="17"/>
  <c r="T25" i="17"/>
  <c r="T15" i="17"/>
  <c r="V15" i="17"/>
  <c r="X19" i="17"/>
  <c r="S23" i="17"/>
  <c r="U23" i="17"/>
  <c r="V14" i="17"/>
  <c r="X14" i="17"/>
  <c r="S18" i="17"/>
  <c r="U18" i="17"/>
  <c r="W22" i="17"/>
  <c r="S27" i="17"/>
  <c r="U27" i="17"/>
  <c r="X32" i="17"/>
  <c r="S32" i="17"/>
  <c r="U24" i="17"/>
  <c r="W24" i="17"/>
  <c r="X11" i="17"/>
  <c r="T36" i="17"/>
  <c r="V36" i="17"/>
  <c r="V34" i="17"/>
  <c r="X34" i="17"/>
  <c r="V29" i="17"/>
  <c r="X29" i="17"/>
  <c r="S33" i="17"/>
  <c r="U37" i="17"/>
  <c r="W37" i="17"/>
  <c r="V10" i="17"/>
  <c r="X10" i="17"/>
  <c r="S26" i="17"/>
  <c r="U26" i="17"/>
  <c r="S17" i="17"/>
  <c r="T30" i="17"/>
  <c r="AB23" i="17"/>
  <c r="AB19" i="17"/>
  <c r="AD19" i="17"/>
  <c r="AE25" i="17"/>
  <c r="AG25" i="17"/>
  <c r="AE28" i="17"/>
  <c r="AF28" i="17"/>
  <c r="AC29" i="17"/>
  <c r="AD37" i="17"/>
  <c r="AF34" i="17"/>
  <c r="AE16" i="17"/>
  <c r="AB16" i="17"/>
  <c r="AD11" i="17"/>
  <c r="AF14" i="17"/>
  <c r="AF18" i="17"/>
  <c r="AE18" i="17"/>
  <c r="AF22" i="17"/>
  <c r="AD31" i="17"/>
  <c r="AC31" i="17"/>
  <c r="AG13" i="17"/>
  <c r="AF13" i="17"/>
  <c r="AG17" i="17"/>
  <c r="AB17" i="17"/>
  <c r="AG21" i="17"/>
  <c r="AF21" i="17"/>
  <c r="AE26" i="17"/>
  <c r="AF26" i="17"/>
  <c r="AD30" i="17"/>
  <c r="AB30" i="17"/>
  <c r="AD12" i="17"/>
  <c r="AC12" i="17"/>
  <c r="AF24" i="17"/>
  <c r="AF27" i="17"/>
  <c r="AG33" i="17"/>
  <c r="AB32" i="17"/>
  <c r="AF36" i="17"/>
  <c r="AC15" i="17"/>
  <c r="AF10" i="17"/>
  <c r="AC10" i="17"/>
  <c r="AE20" i="17"/>
  <c r="AF20" i="17"/>
  <c r="AD35" i="17"/>
  <c r="AG35" i="17"/>
  <c r="S13" i="16"/>
  <c r="U10" i="16"/>
  <c r="V10" i="16"/>
  <c r="AC16" i="16"/>
  <c r="X20" i="16"/>
  <c r="W20" i="16"/>
  <c r="W37" i="16"/>
  <c r="X37" i="16"/>
  <c r="AB36" i="16"/>
  <c r="S16" i="16"/>
  <c r="S12" i="16"/>
  <c r="U12" i="16"/>
  <c r="AC22" i="16"/>
  <c r="AB22" i="16"/>
  <c r="AG37" i="16"/>
  <c r="AE24" i="16"/>
  <c r="AG29" i="16"/>
  <c r="AE29" i="16"/>
  <c r="AF32" i="16"/>
  <c r="AG32" i="16"/>
  <c r="AE21" i="16"/>
  <c r="AF21" i="16"/>
  <c r="AD14" i="16"/>
  <c r="AF14" i="16"/>
  <c r="U19" i="16"/>
  <c r="T19" i="16"/>
  <c r="V14" i="16"/>
  <c r="X14" i="16"/>
  <c r="X34" i="16"/>
  <c r="AC33" i="16"/>
  <c r="T15" i="16"/>
  <c r="V15" i="16"/>
  <c r="AB18" i="16"/>
  <c r="AB15" i="16"/>
  <c r="AB11" i="16"/>
  <c r="AC20" i="16"/>
  <c r="AC25" i="16"/>
  <c r="T23" i="16"/>
  <c r="W23" i="16"/>
  <c r="AB26" i="16"/>
  <c r="S29" i="16"/>
  <c r="AB28" i="16"/>
  <c r="AD28" i="16"/>
  <c r="AG30" i="16"/>
  <c r="AE30" i="16"/>
  <c r="AG34" i="16"/>
  <c r="AF31" i="16"/>
  <c r="AF35" i="16"/>
  <c r="AD35" i="16"/>
  <c r="W18" i="16"/>
  <c r="U18" i="16"/>
  <c r="AB17" i="16"/>
  <c r="AD13" i="16"/>
  <c r="AB13" i="16"/>
  <c r="T24" i="16"/>
  <c r="U28" i="16"/>
  <c r="W28" i="16"/>
  <c r="U22" i="16"/>
  <c r="X22" i="16"/>
  <c r="S21" i="16"/>
  <c r="T21" i="16"/>
  <c r="AE19" i="16"/>
  <c r="AB23" i="16"/>
  <c r="X26" i="16"/>
  <c r="S27" i="16"/>
  <c r="U33" i="16"/>
  <c r="AC27" i="16"/>
  <c r="AE27" i="16"/>
  <c r="T30" i="16"/>
  <c r="S25" i="16"/>
  <c r="X31" i="16"/>
  <c r="X35" i="16"/>
  <c r="V35" i="16"/>
  <c r="W32" i="16"/>
  <c r="U32" i="16"/>
  <c r="W36" i="16"/>
  <c r="AG9" i="15"/>
  <c r="W13" i="15"/>
  <c r="X13" i="15"/>
  <c r="AG10" i="15"/>
  <c r="AE10" i="15"/>
  <c r="AC21" i="15"/>
  <c r="S27" i="15"/>
  <c r="AB20" i="15"/>
  <c r="AB24" i="15"/>
  <c r="AB28" i="15"/>
  <c r="AC32" i="15"/>
  <c r="AC36" i="15"/>
  <c r="T31" i="15"/>
  <c r="S35" i="15"/>
  <c r="AB11" i="15"/>
  <c r="S22" i="15"/>
  <c r="V22" i="15"/>
  <c r="AE22" i="15"/>
  <c r="AG22" i="15"/>
  <c r="AF25" i="15"/>
  <c r="AD25" i="15"/>
  <c r="AC27" i="15"/>
  <c r="W21" i="15"/>
  <c r="U21" i="15"/>
  <c r="S25" i="15"/>
  <c r="S29" i="15"/>
  <c r="T33" i="15"/>
  <c r="AG35" i="15"/>
  <c r="AE35" i="15"/>
  <c r="AB15" i="15"/>
  <c r="AB19" i="15"/>
  <c r="AC16" i="15"/>
  <c r="AD17" i="15"/>
  <c r="AF17" i="15"/>
  <c r="AB14" i="15"/>
  <c r="AB18" i="15"/>
  <c r="AC23" i="15"/>
  <c r="T26" i="15"/>
  <c r="AC31" i="15"/>
  <c r="AG29" i="15"/>
  <c r="AD33" i="15"/>
  <c r="AF33" i="15"/>
  <c r="W32" i="15"/>
  <c r="U32" i="15"/>
  <c r="W36" i="15"/>
  <c r="U36" i="15"/>
  <c r="AG12" i="15"/>
  <c r="AD12" i="15"/>
  <c r="S9" i="15"/>
  <c r="S12" i="15"/>
  <c r="T12" i="15"/>
  <c r="S16" i="15"/>
  <c r="W23" i="15"/>
  <c r="T17" i="15"/>
  <c r="S14" i="15"/>
  <c r="S18" i="15"/>
  <c r="T11" i="15"/>
  <c r="S11" i="15"/>
  <c r="T15" i="15"/>
  <c r="T19" i="15"/>
  <c r="AE26" i="15"/>
  <c r="AG26" i="15"/>
  <c r="T28" i="15"/>
  <c r="T30" i="15"/>
  <c r="S34" i="15"/>
  <c r="AB30" i="15"/>
  <c r="AC34" i="15"/>
  <c r="U10" i="15"/>
  <c r="W10" i="15"/>
  <c r="U17" i="14"/>
  <c r="X17" i="14"/>
  <c r="AD24" i="14"/>
  <c r="AG24" i="14"/>
  <c r="X21" i="14"/>
  <c r="U21" i="14"/>
  <c r="AG17" i="14"/>
  <c r="AF17" i="14"/>
  <c r="T15" i="14"/>
  <c r="T19" i="14"/>
  <c r="S25" i="14"/>
  <c r="AB27" i="14"/>
  <c r="S30" i="14"/>
  <c r="V30" i="14"/>
  <c r="S23" i="14"/>
  <c r="S27" i="14"/>
  <c r="AC31" i="14"/>
  <c r="U35" i="14"/>
  <c r="W35" i="14"/>
  <c r="S29" i="14"/>
  <c r="W33" i="14"/>
  <c r="W37" i="14"/>
  <c r="U37" i="14"/>
  <c r="AC11" i="14"/>
  <c r="AG15" i="14"/>
  <c r="AD15" i="14"/>
  <c r="AC19" i="14"/>
  <c r="S22" i="14"/>
  <c r="T22" i="14"/>
  <c r="T18" i="14"/>
  <c r="S18" i="14"/>
  <c r="W24" i="14"/>
  <c r="X24" i="14"/>
  <c r="W28" i="14"/>
  <c r="U28" i="14"/>
  <c r="AE28" i="14"/>
  <c r="AG28" i="14"/>
  <c r="AD35" i="14"/>
  <c r="AF35" i="14"/>
  <c r="X14" i="14"/>
  <c r="V14" i="14"/>
  <c r="AC13" i="14"/>
  <c r="AD10" i="14"/>
  <c r="AC10" i="14"/>
  <c r="V10" i="14"/>
  <c r="U10" i="14"/>
  <c r="V16" i="14"/>
  <c r="U16" i="14"/>
  <c r="V20" i="14"/>
  <c r="X20" i="14"/>
  <c r="AD20" i="14"/>
  <c r="AF20" i="14"/>
  <c r="AB23" i="14"/>
  <c r="AD23" i="14"/>
  <c r="V31" i="14"/>
  <c r="S31" i="14"/>
  <c r="AC25" i="14"/>
  <c r="AB25" i="14"/>
  <c r="AC29" i="14"/>
  <c r="AC37" i="14"/>
  <c r="T32" i="14"/>
  <c r="T36" i="14"/>
  <c r="AC16" i="14"/>
  <c r="AF21" i="14"/>
  <c r="AG14" i="14"/>
  <c r="AF14" i="14"/>
  <c r="AG18" i="14"/>
  <c r="AD18" i="14"/>
  <c r="T26" i="14"/>
  <c r="S26" i="14"/>
  <c r="AD22" i="14"/>
  <c r="AB26" i="14"/>
  <c r="AE26" i="14"/>
  <c r="AC30" i="14"/>
  <c r="T34" i="14"/>
  <c r="AB34" i="14"/>
  <c r="AC32" i="14"/>
  <c r="AC36" i="14"/>
  <c r="AB12" i="14"/>
  <c r="V13" i="14"/>
  <c r="W13" i="14"/>
  <c r="V12" i="14"/>
  <c r="X12" i="14"/>
  <c r="W11" i="14"/>
  <c r="U11" i="14"/>
  <c r="AF11" i="13"/>
  <c r="AD11" i="13"/>
  <c r="U14" i="13"/>
  <c r="W14" i="13"/>
  <c r="AF24" i="13"/>
  <c r="V22" i="13"/>
  <c r="U22" i="13"/>
  <c r="X34" i="13"/>
  <c r="W34" i="13"/>
  <c r="U13" i="13"/>
  <c r="S13" i="13"/>
  <c r="AB21" i="13"/>
  <c r="AC21" i="13"/>
  <c r="AD27" i="13"/>
  <c r="W23" i="13"/>
  <c r="S23" i="13"/>
  <c r="T24" i="13"/>
  <c r="AB32" i="13"/>
  <c r="AB31" i="13"/>
  <c r="AC31" i="13"/>
  <c r="AG35" i="13"/>
  <c r="AC30" i="13"/>
  <c r="AF34" i="13"/>
  <c r="AC12" i="13"/>
  <c r="X11" i="13"/>
  <c r="V11" i="13"/>
  <c r="X15" i="13"/>
  <c r="V15" i="13"/>
  <c r="U18" i="13"/>
  <c r="S18" i="13"/>
  <c r="AC23" i="13"/>
  <c r="X16" i="13"/>
  <c r="U16" i="13"/>
  <c r="AB19" i="13"/>
  <c r="U17" i="13"/>
  <c r="AG22" i="13"/>
  <c r="AE22" i="13"/>
  <c r="AB25" i="13"/>
  <c r="T28" i="13"/>
  <c r="AB26" i="13"/>
  <c r="S27" i="13"/>
  <c r="T21" i="13"/>
  <c r="T19" i="13"/>
  <c r="S30" i="13"/>
  <c r="AB15" i="13"/>
  <c r="AD9" i="13"/>
  <c r="AD13" i="13"/>
  <c r="AG10" i="13"/>
  <c r="AE10" i="13"/>
  <c r="AG14" i="13"/>
  <c r="AE14" i="13"/>
  <c r="W20" i="13"/>
  <c r="AD20" i="13"/>
  <c r="AF20" i="13"/>
  <c r="AG17" i="13"/>
  <c r="AB17" i="13"/>
  <c r="AF18" i="13"/>
  <c r="AE18" i="13"/>
  <c r="U26" i="13"/>
  <c r="V26" i="13"/>
  <c r="V29" i="13"/>
  <c r="S29" i="13"/>
  <c r="AD29" i="13"/>
  <c r="AD33" i="13"/>
  <c r="AE33" i="13"/>
  <c r="V17" i="12"/>
  <c r="W11" i="12"/>
  <c r="AC13" i="12"/>
  <c r="S20" i="12"/>
  <c r="AC15" i="12"/>
  <c r="S24" i="12"/>
  <c r="X24" i="12"/>
  <c r="S30" i="12"/>
  <c r="U30" i="12"/>
  <c r="AE32" i="12"/>
  <c r="AF32" i="12"/>
  <c r="AF12" i="12"/>
  <c r="AD12" i="12"/>
  <c r="AD9" i="12"/>
  <c r="AF9" i="12"/>
  <c r="U25" i="12"/>
  <c r="W25" i="12"/>
  <c r="AE16" i="12"/>
  <c r="AG16" i="12"/>
  <c r="AF23" i="12"/>
  <c r="AD23" i="12"/>
  <c r="AD20" i="12"/>
  <c r="AE20" i="12"/>
  <c r="X18" i="12"/>
  <c r="W18" i="12"/>
  <c r="AE24" i="12"/>
  <c r="AG24" i="12"/>
  <c r="U22" i="12"/>
  <c r="S22" i="12"/>
  <c r="U26" i="12"/>
  <c r="W26" i="12"/>
  <c r="X23" i="12"/>
  <c r="V23" i="12"/>
  <c r="AC27" i="12"/>
  <c r="AF27" i="12"/>
  <c r="AE31" i="12"/>
  <c r="AC34" i="12"/>
  <c r="AD19" i="12"/>
  <c r="AG19" i="12"/>
  <c r="AE17" i="12"/>
  <c r="AG18" i="12"/>
  <c r="AF33" i="12"/>
  <c r="AC33" i="12"/>
  <c r="W28" i="12"/>
  <c r="S32" i="12"/>
  <c r="T32" i="12"/>
  <c r="T31" i="12"/>
  <c r="T35" i="12"/>
  <c r="S8" i="12"/>
  <c r="T8" i="12"/>
  <c r="AD14" i="12"/>
  <c r="AF14" i="12"/>
  <c r="AG11" i="12"/>
  <c r="AB11" i="12"/>
  <c r="W19" i="12"/>
  <c r="T27" i="12"/>
  <c r="AF28" i="12"/>
  <c r="S13" i="12"/>
  <c r="T10" i="12"/>
  <c r="T14" i="12"/>
  <c r="U15" i="12"/>
  <c r="W15" i="12"/>
  <c r="V12" i="12"/>
  <c r="S12" i="12"/>
  <c r="S16" i="12"/>
  <c r="AD29" i="12"/>
  <c r="AD30" i="12"/>
  <c r="AB30" i="12"/>
  <c r="U21" i="12"/>
  <c r="S21" i="12"/>
  <c r="AG21" i="12"/>
  <c r="AG22" i="12"/>
  <c r="AG26" i="12"/>
  <c r="AE26" i="12"/>
  <c r="X29" i="12"/>
  <c r="U29" i="12"/>
  <c r="S33" i="12"/>
  <c r="U14" i="11"/>
  <c r="T14" i="11"/>
  <c r="AB16" i="11"/>
  <c r="AB20" i="11"/>
  <c r="T18" i="11"/>
  <c r="S24" i="11"/>
  <c r="AB30" i="11"/>
  <c r="AC24" i="11"/>
  <c r="AB24" i="11"/>
  <c r="AC28" i="11"/>
  <c r="AB21" i="11"/>
  <c r="AB25" i="11"/>
  <c r="AF32" i="11"/>
  <c r="AD32" i="11"/>
  <c r="AF36" i="11"/>
  <c r="AD36" i="11"/>
  <c r="AE11" i="11"/>
  <c r="AG11" i="11"/>
  <c r="AD12" i="11"/>
  <c r="AE12" i="11"/>
  <c r="W17" i="11"/>
  <c r="U17" i="11"/>
  <c r="AD23" i="11"/>
  <c r="AC23" i="11"/>
  <c r="AF15" i="11"/>
  <c r="AF19" i="11"/>
  <c r="AD19" i="11"/>
  <c r="V23" i="11"/>
  <c r="U23" i="11"/>
  <c r="V27" i="11"/>
  <c r="X27" i="11"/>
  <c r="X21" i="11"/>
  <c r="W21" i="11"/>
  <c r="X25" i="11"/>
  <c r="S25" i="11"/>
  <c r="W22" i="11"/>
  <c r="W26" i="11"/>
  <c r="V26" i="11"/>
  <c r="W29" i="11"/>
  <c r="U29" i="11"/>
  <c r="W33" i="11"/>
  <c r="U33" i="11"/>
  <c r="W37" i="11"/>
  <c r="U37" i="11"/>
  <c r="W11" i="11"/>
  <c r="U11" i="11"/>
  <c r="AB13" i="11"/>
  <c r="AC14" i="11"/>
  <c r="AC18" i="11"/>
  <c r="W12" i="11"/>
  <c r="U12" i="11"/>
  <c r="S16" i="11"/>
  <c r="S20" i="11"/>
  <c r="AC27" i="11"/>
  <c r="AF33" i="11"/>
  <c r="AD33" i="11"/>
  <c r="AF37" i="11"/>
  <c r="AD37" i="11"/>
  <c r="AE34" i="11"/>
  <c r="AG34" i="11"/>
  <c r="AD31" i="11"/>
  <c r="AF31" i="11"/>
  <c r="AD35" i="11"/>
  <c r="AF35" i="11"/>
  <c r="AF10" i="11"/>
  <c r="AD10" i="11"/>
  <c r="X10" i="11"/>
  <c r="V10" i="11"/>
  <c r="AD17" i="11"/>
  <c r="AF17" i="11"/>
  <c r="X15" i="11"/>
  <c r="W15" i="11"/>
  <c r="X19" i="11"/>
  <c r="V19" i="11"/>
  <c r="AF29" i="11"/>
  <c r="V28" i="11"/>
  <c r="X28" i="11"/>
  <c r="T34" i="11"/>
  <c r="S31" i="11"/>
  <c r="S35" i="11"/>
  <c r="T32" i="11"/>
  <c r="T36" i="11"/>
  <c r="AE15" i="10"/>
  <c r="AG15" i="10"/>
  <c r="AE19" i="10"/>
  <c r="AC20" i="10"/>
  <c r="S24" i="10"/>
  <c r="AD35" i="10"/>
  <c r="AB35" i="10"/>
  <c r="S31" i="10"/>
  <c r="S21" i="10"/>
  <c r="AG37" i="10"/>
  <c r="AB32" i="10"/>
  <c r="AD36" i="10"/>
  <c r="AE36" i="10"/>
  <c r="U12" i="10"/>
  <c r="W12" i="10"/>
  <c r="X14" i="10"/>
  <c r="V14" i="10"/>
  <c r="W10" i="10"/>
  <c r="U10" i="10"/>
  <c r="S16" i="10"/>
  <c r="V16" i="10"/>
  <c r="S20" i="10"/>
  <c r="AF25" i="10"/>
  <c r="AE25" i="10"/>
  <c r="AD17" i="10"/>
  <c r="AE17" i="10"/>
  <c r="AF21" i="10"/>
  <c r="AD21" i="10"/>
  <c r="AG14" i="10"/>
  <c r="AD14" i="10"/>
  <c r="AG18" i="10"/>
  <c r="AD18" i="10"/>
  <c r="W22" i="10"/>
  <c r="X22" i="10"/>
  <c r="AE26" i="10"/>
  <c r="AG26" i="10"/>
  <c r="X34" i="10"/>
  <c r="U34" i="10"/>
  <c r="W32" i="10"/>
  <c r="X32" i="10"/>
  <c r="S29" i="10"/>
  <c r="S33" i="10"/>
  <c r="W37" i="10"/>
  <c r="AB11" i="10"/>
  <c r="AF16" i="10"/>
  <c r="AC16" i="10"/>
  <c r="AF13" i="10"/>
  <c r="AD13" i="10"/>
  <c r="X13" i="10"/>
  <c r="V13" i="10"/>
  <c r="T18" i="10"/>
  <c r="S18" i="10"/>
  <c r="AB22" i="10"/>
  <c r="S15" i="10"/>
  <c r="S19" i="10"/>
  <c r="AB30" i="10"/>
  <c r="AD30" i="10"/>
  <c r="AG33" i="10"/>
  <c r="AD33" i="10"/>
  <c r="AB31" i="10"/>
  <c r="AC31" i="10"/>
  <c r="AC27" i="10"/>
  <c r="AB27" i="10"/>
  <c r="T30" i="10"/>
  <c r="V11" i="10"/>
  <c r="X11" i="10"/>
  <c r="U17" i="10"/>
  <c r="T17" i="10"/>
  <c r="AG12" i="10"/>
  <c r="AE12" i="10"/>
  <c r="AB29" i="10"/>
  <c r="S27" i="10"/>
  <c r="AD23" i="10"/>
  <c r="AE23" i="10"/>
  <c r="U23" i="10"/>
  <c r="W23" i="10"/>
  <c r="X26" i="10"/>
  <c r="U26" i="10"/>
  <c r="AC34" i="10"/>
  <c r="X35" i="10"/>
  <c r="U35" i="10"/>
  <c r="X28" i="10"/>
  <c r="S28" i="10"/>
  <c r="V36" i="10"/>
  <c r="W36" i="10"/>
  <c r="AF24" i="10"/>
  <c r="AD24" i="10"/>
  <c r="AF28" i="10"/>
  <c r="AE28" i="10"/>
  <c r="AB10" i="10"/>
  <c r="W10" i="9"/>
  <c r="AB14" i="9"/>
  <c r="W15" i="9"/>
  <c r="T22" i="9"/>
  <c r="U19" i="9"/>
  <c r="W19" i="9"/>
  <c r="AG15" i="9"/>
  <c r="AF15" i="9"/>
  <c r="AG19" i="9"/>
  <c r="AE19" i="9"/>
  <c r="V13" i="9"/>
  <c r="W13" i="9"/>
  <c r="W17" i="9"/>
  <c r="U17" i="9"/>
  <c r="W21" i="9"/>
  <c r="U21" i="9"/>
  <c r="AE25" i="9"/>
  <c r="AD25" i="9"/>
  <c r="U27" i="9"/>
  <c r="W27" i="9"/>
  <c r="AD30" i="9"/>
  <c r="AF30" i="9"/>
  <c r="AD34" i="9"/>
  <c r="AF34" i="9"/>
  <c r="AG31" i="9"/>
  <c r="AG35" i="9"/>
  <c r="AE35" i="9"/>
  <c r="X12" i="9"/>
  <c r="V12" i="9"/>
  <c r="AG13" i="9"/>
  <c r="AD13" i="9"/>
  <c r="T16" i="9"/>
  <c r="S16" i="9"/>
  <c r="T20" i="9"/>
  <c r="AB22" i="9"/>
  <c r="S26" i="9"/>
  <c r="T31" i="9"/>
  <c r="AD23" i="9"/>
  <c r="AE23" i="9"/>
  <c r="AD27" i="9"/>
  <c r="AF27" i="9"/>
  <c r="AB24" i="9"/>
  <c r="AB28" i="9"/>
  <c r="W35" i="9"/>
  <c r="T32" i="9"/>
  <c r="S32" i="9"/>
  <c r="T36" i="9"/>
  <c r="AB11" i="9"/>
  <c r="T14" i="9"/>
  <c r="T11" i="9"/>
  <c r="AE17" i="9"/>
  <c r="AG17" i="9"/>
  <c r="AE21" i="9"/>
  <c r="AG21" i="9"/>
  <c r="U23" i="9"/>
  <c r="X23" i="9"/>
  <c r="S30" i="9"/>
  <c r="S28" i="9"/>
  <c r="T25" i="9"/>
  <c r="AB29" i="9"/>
  <c r="AD29" i="9"/>
  <c r="AF32" i="9"/>
  <c r="AD32" i="9"/>
  <c r="AF36" i="9"/>
  <c r="AD36" i="9"/>
  <c r="AB12" i="9"/>
  <c r="V18" i="9"/>
  <c r="X18" i="9"/>
  <c r="AD18" i="9"/>
  <c r="AF18" i="9"/>
  <c r="AF16" i="9"/>
  <c r="AF20" i="9"/>
  <c r="AD20" i="9"/>
  <c r="AC26" i="9"/>
  <c r="AB33" i="9"/>
  <c r="AB37" i="9"/>
  <c r="T29" i="9"/>
  <c r="V29" i="9"/>
  <c r="T33" i="9"/>
  <c r="T37" i="9"/>
  <c r="AD21" i="8"/>
  <c r="AE21" i="8"/>
  <c r="AD22" i="8"/>
  <c r="AF11" i="8"/>
  <c r="X26" i="8"/>
  <c r="AF16" i="8"/>
  <c r="AB16" i="8"/>
  <c r="AG26" i="8"/>
  <c r="W29" i="8"/>
  <c r="U29" i="8"/>
  <c r="AD19" i="8"/>
  <c r="AE19" i="8"/>
  <c r="AD25" i="8"/>
  <c r="AE25" i="8"/>
  <c r="S17" i="8"/>
  <c r="W21" i="8"/>
  <c r="V23" i="8"/>
  <c r="U23" i="8"/>
  <c r="V27" i="8"/>
  <c r="T27" i="8"/>
  <c r="AC24" i="8"/>
  <c r="AD24" i="8"/>
  <c r="AF28" i="8"/>
  <c r="AB34" i="8"/>
  <c r="AC31" i="8"/>
  <c r="AF35" i="8"/>
  <c r="AC13" i="8"/>
  <c r="T14" i="8"/>
  <c r="AD12" i="8"/>
  <c r="AC37" i="8"/>
  <c r="T30" i="8"/>
  <c r="S33" i="8"/>
  <c r="AE17" i="8"/>
  <c r="AC17" i="8"/>
  <c r="AF15" i="8"/>
  <c r="AE15" i="8"/>
  <c r="AG14" i="8"/>
  <c r="AD14" i="8"/>
  <c r="AD18" i="8"/>
  <c r="AF18" i="8"/>
  <c r="X22" i="8"/>
  <c r="U22" i="8"/>
  <c r="X20" i="8"/>
  <c r="V20" i="8"/>
  <c r="S24" i="8"/>
  <c r="AB27" i="8"/>
  <c r="S34" i="8"/>
  <c r="T25" i="8"/>
  <c r="AB33" i="8"/>
  <c r="T31" i="8"/>
  <c r="T35" i="8"/>
  <c r="S32" i="8"/>
  <c r="S36" i="8"/>
  <c r="AG20" i="8"/>
  <c r="AE20" i="8"/>
  <c r="AF29" i="8"/>
  <c r="AD29" i="8"/>
  <c r="X37" i="8"/>
  <c r="V37" i="8"/>
  <c r="X10" i="8"/>
  <c r="U10" i="8"/>
  <c r="S18" i="8"/>
  <c r="T18" i="8"/>
  <c r="T15" i="8"/>
  <c r="T19" i="8"/>
  <c r="T28" i="8"/>
  <c r="AB32" i="8"/>
  <c r="AE36" i="8"/>
  <c r="U20" i="7"/>
  <c r="U36" i="7"/>
  <c r="AG25" i="7"/>
  <c r="S11" i="16"/>
  <c r="AG12" i="16"/>
  <c r="X14" i="7"/>
  <c r="T30" i="7"/>
  <c r="AB19" i="7"/>
  <c r="AD35" i="7"/>
  <c r="W19" i="7"/>
  <c r="V35" i="7"/>
  <c r="AD24" i="7"/>
  <c r="X10" i="7"/>
  <c r="AC12" i="16"/>
  <c r="X17" i="12"/>
  <c r="W30" i="7"/>
  <c r="AB35" i="7"/>
  <c r="AD8" i="12"/>
  <c r="X17" i="16"/>
  <c r="AG35" i="7"/>
  <c r="T14" i="7"/>
  <c r="AC11" i="7"/>
  <c r="V9" i="12"/>
  <c r="AE12" i="16"/>
  <c r="V13" i="7"/>
  <c r="X17" i="7"/>
  <c r="U21" i="7"/>
  <c r="U25" i="7"/>
  <c r="X25" i="7"/>
  <c r="T29" i="7"/>
  <c r="W33" i="7"/>
  <c r="S37" i="7"/>
  <c r="AG14" i="7"/>
  <c r="AE18" i="7"/>
  <c r="AE26" i="7"/>
  <c r="AC30" i="7"/>
  <c r="AB30" i="7"/>
  <c r="AF34" i="7"/>
  <c r="W29" i="7"/>
  <c r="S25" i="7"/>
  <c r="W21" i="7"/>
  <c r="AD26" i="7"/>
  <c r="AB8" i="13"/>
  <c r="T18" i="7"/>
  <c r="AC31" i="7"/>
  <c r="AE19" i="7"/>
  <c r="V34" i="7"/>
  <c r="AF8" i="13"/>
  <c r="AC28" i="7"/>
  <c r="S23" i="7"/>
  <c r="AC27" i="7"/>
  <c r="AG27" i="7"/>
  <c r="T15" i="7"/>
  <c r="AG11" i="7"/>
  <c r="AD11" i="7"/>
  <c r="U26" i="7"/>
  <c r="U19" i="7"/>
  <c r="AE28" i="7"/>
  <c r="AB13" i="20"/>
  <c r="AB17" i="20"/>
  <c r="AB21" i="20"/>
  <c r="X32" i="20"/>
  <c r="W29" i="20"/>
  <c r="T24" i="20"/>
  <c r="AF30" i="20"/>
  <c r="AF34" i="20"/>
  <c r="AD34" i="20"/>
  <c r="V10" i="20"/>
  <c r="X10" i="20"/>
  <c r="AF8" i="20"/>
  <c r="AD8" i="20"/>
  <c r="AB16" i="20"/>
  <c r="V18" i="20"/>
  <c r="AD32" i="20"/>
  <c r="AG32" i="20"/>
  <c r="AD27" i="20"/>
  <c r="W33" i="20"/>
  <c r="S27" i="20"/>
  <c r="T31" i="20"/>
  <c r="W35" i="20"/>
  <c r="T11" i="20"/>
  <c r="AF14" i="20"/>
  <c r="AG14" i="20"/>
  <c r="AF18" i="20"/>
  <c r="AG24" i="20"/>
  <c r="AE28" i="20"/>
  <c r="AG28" i="20"/>
  <c r="AD29" i="20"/>
  <c r="X9" i="20"/>
  <c r="W15" i="20"/>
  <c r="X15" i="20"/>
  <c r="W19" i="20"/>
  <c r="U19" i="20"/>
  <c r="V16" i="20"/>
  <c r="X16" i="20"/>
  <c r="V20" i="20"/>
  <c r="X20" i="20"/>
  <c r="AC26" i="20"/>
  <c r="AE23" i="20"/>
  <c r="AB31" i="20"/>
  <c r="AG31" i="20"/>
  <c r="T25" i="20"/>
  <c r="AF35" i="20"/>
  <c r="AD35" i="20"/>
  <c r="U30" i="20"/>
  <c r="W30" i="20"/>
  <c r="U34" i="20"/>
  <c r="W34" i="20"/>
  <c r="AE10" i="20"/>
  <c r="AG10" i="20"/>
  <c r="AE15" i="20"/>
  <c r="AF15" i="20"/>
  <c r="AG9" i="19"/>
  <c r="AE9" i="19"/>
  <c r="AG8" i="19"/>
  <c r="AE8" i="19"/>
  <c r="X21" i="19"/>
  <c r="U21" i="19"/>
  <c r="AG16" i="19"/>
  <c r="AG20" i="19"/>
  <c r="AE20" i="19"/>
  <c r="T25" i="19"/>
  <c r="V32" i="19"/>
  <c r="X32" i="19"/>
  <c r="AD32" i="19"/>
  <c r="AF32" i="19"/>
  <c r="AG29" i="19"/>
  <c r="AG33" i="19"/>
  <c r="AE33" i="19"/>
  <c r="AE11" i="19"/>
  <c r="AG11" i="19"/>
  <c r="AF14" i="19"/>
  <c r="W15" i="19"/>
  <c r="U15" i="19"/>
  <c r="AG13" i="19"/>
  <c r="AE13" i="19"/>
  <c r="AD12" i="19"/>
  <c r="AF12" i="19"/>
  <c r="AE15" i="19"/>
  <c r="AG15" i="19"/>
  <c r="AE19" i="19"/>
  <c r="AG19" i="19"/>
  <c r="U17" i="19"/>
  <c r="W17" i="19"/>
  <c r="AB23" i="19"/>
  <c r="AD31" i="19"/>
  <c r="AF25" i="19"/>
  <c r="AD25" i="19"/>
  <c r="U28" i="19"/>
  <c r="V28" i="19"/>
  <c r="T33" i="19"/>
  <c r="W30" i="19"/>
  <c r="S34" i="19"/>
  <c r="T8" i="19"/>
  <c r="S11" i="19"/>
  <c r="AF21" i="19"/>
  <c r="T10" i="19"/>
  <c r="U9" i="19"/>
  <c r="W9" i="19"/>
  <c r="V16" i="19"/>
  <c r="X16" i="19"/>
  <c r="V20" i="19"/>
  <c r="X20" i="19"/>
  <c r="W23" i="19"/>
  <c r="U23" i="19"/>
  <c r="AB17" i="19"/>
  <c r="AC26" i="19"/>
  <c r="W24" i="19"/>
  <c r="AG27" i="19"/>
  <c r="S22" i="19"/>
  <c r="S26" i="19"/>
  <c r="AB30" i="19"/>
  <c r="AB34" i="19"/>
  <c r="S12" i="19"/>
  <c r="X14" i="19"/>
  <c r="V14" i="19"/>
  <c r="T13" i="19"/>
  <c r="T29" i="19"/>
  <c r="T18" i="19"/>
  <c r="AC24" i="19"/>
  <c r="AB28" i="19"/>
  <c r="AE35" i="19"/>
  <c r="AG35" i="19"/>
  <c r="U27" i="19"/>
  <c r="V27" i="19"/>
  <c r="W31" i="19"/>
  <c r="W35" i="19"/>
  <c r="U35" i="19"/>
  <c r="S19" i="19"/>
  <c r="AB10" i="19"/>
  <c r="AB12" i="18"/>
  <c r="AC12" i="18"/>
  <c r="S18" i="18"/>
  <c r="AG21" i="18"/>
  <c r="AC20" i="18"/>
  <c r="T29" i="18"/>
  <c r="AC34" i="18"/>
  <c r="T22" i="18"/>
  <c r="S9" i="18"/>
  <c r="T9" i="18"/>
  <c r="AB13" i="18"/>
  <c r="AD13" i="18"/>
  <c r="W14" i="18"/>
  <c r="V14" i="18"/>
  <c r="AE22" i="18"/>
  <c r="AG22" i="18"/>
  <c r="T13" i="18"/>
  <c r="T17" i="18"/>
  <c r="W17" i="18"/>
  <c r="S21" i="18"/>
  <c r="S25" i="18"/>
  <c r="T25" i="18"/>
  <c r="AB35" i="18"/>
  <c r="AG23" i="18"/>
  <c r="AF23" i="18"/>
  <c r="AB32" i="18"/>
  <c r="S27" i="18"/>
  <c r="U27" i="18"/>
  <c r="S31" i="18"/>
  <c r="S35" i="18"/>
  <c r="AE8" i="18"/>
  <c r="AD8" i="18"/>
  <c r="T11" i="18"/>
  <c r="W11" i="18"/>
  <c r="S12" i="18"/>
  <c r="V12" i="18"/>
  <c r="AG16" i="18"/>
  <c r="AD16" i="18"/>
  <c r="AF24" i="18"/>
  <c r="AG24" i="18"/>
  <c r="AF27" i="18"/>
  <c r="AG27" i="18"/>
  <c r="S10" i="18"/>
  <c r="AD14" i="18"/>
  <c r="AB15" i="18"/>
  <c r="AE15" i="18"/>
  <c r="AD17" i="18"/>
  <c r="AE17" i="18"/>
  <c r="AD18" i="18"/>
  <c r="AF18" i="18"/>
  <c r="AB19" i="18"/>
  <c r="S32" i="18"/>
  <c r="T24" i="18"/>
  <c r="T33" i="18"/>
  <c r="AB29" i="18"/>
  <c r="AB33" i="18"/>
  <c r="S16" i="18"/>
  <c r="W8" i="18"/>
  <c r="V8" i="18"/>
  <c r="X28" i="18"/>
  <c r="AC25" i="18"/>
  <c r="AF28" i="18"/>
  <c r="AB30" i="18"/>
  <c r="AD30" i="18"/>
  <c r="AC9" i="18"/>
  <c r="AC10" i="18"/>
  <c r="AF10" i="18"/>
  <c r="AC11" i="18"/>
  <c r="W15" i="18"/>
  <c r="T19" i="18"/>
  <c r="AB31" i="18"/>
  <c r="S20" i="18"/>
  <c r="S26" i="18"/>
  <c r="W23" i="18"/>
  <c r="X30" i="18"/>
  <c r="S30" i="18"/>
  <c r="X34" i="18"/>
  <c r="V34" i="18"/>
  <c r="U28" i="17"/>
  <c r="W28" i="17"/>
  <c r="S21" i="17"/>
  <c r="X28" i="7"/>
  <c r="AF37" i="7"/>
  <c r="AD8" i="13"/>
  <c r="AF11" i="7"/>
  <c r="X11" i="7"/>
  <c r="AC16" i="7"/>
  <c r="U10" i="9"/>
  <c r="AF19" i="7"/>
  <c r="AE27" i="7"/>
  <c r="AB15" i="7"/>
  <c r="S17" i="7"/>
  <c r="X29" i="7"/>
  <c r="X33" i="7"/>
  <c r="AF14" i="7"/>
  <c r="AF22" i="7"/>
  <c r="AG26" i="7"/>
  <c r="AG30" i="7"/>
  <c r="W25" i="7"/>
  <c r="V37" i="7"/>
  <c r="V17" i="7"/>
  <c r="AG8" i="13"/>
  <c r="AB11" i="7"/>
  <c r="W26" i="7"/>
  <c r="V22" i="7"/>
  <c r="U35" i="7"/>
  <c r="AB24" i="7"/>
  <c r="T11" i="7"/>
  <c r="AE10" i="7"/>
  <c r="U14" i="7"/>
  <c r="S26" i="7"/>
  <c r="AE17" i="20"/>
  <c r="AC21" i="20"/>
  <c r="W32" i="20"/>
  <c r="T32" i="20"/>
  <c r="AE34" i="20"/>
  <c r="AG8" i="20"/>
  <c r="AC22" i="20"/>
  <c r="AE16" i="20"/>
  <c r="AF20" i="20"/>
  <c r="U33" i="20"/>
  <c r="V27" i="20"/>
  <c r="S35" i="20"/>
  <c r="AE11" i="20"/>
  <c r="U11" i="20"/>
  <c r="AC14" i="20"/>
  <c r="AG19" i="20"/>
  <c r="T13" i="20"/>
  <c r="U21" i="20"/>
  <c r="X22" i="20"/>
  <c r="V26" i="20"/>
  <c r="AF12" i="20"/>
  <c r="T15" i="20"/>
  <c r="V19" i="20"/>
  <c r="W16" i="20"/>
  <c r="T20" i="20"/>
  <c r="AF26" i="20"/>
  <c r="AC23" i="20"/>
  <c r="W25" i="20"/>
  <c r="X30" i="20"/>
  <c r="AC10" i="20"/>
  <c r="AF9" i="19"/>
  <c r="AC8" i="19"/>
  <c r="AD16" i="19"/>
  <c r="AC20" i="19"/>
  <c r="W25" i="19"/>
  <c r="W32" i="19"/>
  <c r="T32" i="19"/>
  <c r="AG32" i="19"/>
  <c r="AC29" i="19"/>
  <c r="AD33" i="19"/>
  <c r="AD11" i="19"/>
  <c r="AG14" i="19"/>
  <c r="AG12" i="19"/>
  <c r="AF15" i="19"/>
  <c r="AC19" i="19"/>
  <c r="S17" i="19"/>
  <c r="AF22" i="19"/>
  <c r="AE22" i="19"/>
  <c r="AB31" i="19"/>
  <c r="X28" i="19"/>
  <c r="S33" i="19"/>
  <c r="X34" i="19"/>
  <c r="S8" i="19"/>
  <c r="X11" i="19"/>
  <c r="AG21" i="19"/>
  <c r="S10" i="19"/>
  <c r="V9" i="19"/>
  <c r="U20" i="19"/>
  <c r="S23" i="19"/>
  <c r="X23" i="19"/>
  <c r="AE17" i="19"/>
  <c r="AB26" i="19"/>
  <c r="V24" i="19"/>
  <c r="T24" i="19"/>
  <c r="AD27" i="19"/>
  <c r="T22" i="19"/>
  <c r="X26" i="19"/>
  <c r="AE30" i="19"/>
  <c r="AE34" i="19"/>
  <c r="W14" i="19"/>
  <c r="S13" i="19"/>
  <c r="X29" i="19"/>
  <c r="AD24" i="19"/>
  <c r="AD28" i="19"/>
  <c r="X27" i="19"/>
  <c r="S35" i="19"/>
  <c r="X19" i="19"/>
  <c r="AD21" i="18"/>
  <c r="U29" i="18"/>
  <c r="AF34" i="18"/>
  <c r="AD34" i="18"/>
  <c r="S14" i="18"/>
  <c r="T14" i="18"/>
  <c r="S13" i="18"/>
  <c r="T21" i="18"/>
  <c r="U21" i="18"/>
  <c r="AG35" i="18"/>
  <c r="AD23" i="18"/>
  <c r="T27" i="18"/>
  <c r="X31" i="18"/>
  <c r="U11" i="18"/>
  <c r="X12" i="18"/>
  <c r="AC16" i="18"/>
  <c r="AF16" i="18"/>
  <c r="AB27" i="18"/>
  <c r="X10" i="18"/>
  <c r="AD15" i="18"/>
  <c r="AG18" i="18"/>
  <c r="AG19" i="18"/>
  <c r="V32" i="18"/>
  <c r="X32" i="18"/>
  <c r="V24" i="18"/>
  <c r="AG29" i="18"/>
  <c r="X8" i="18"/>
  <c r="T28" i="18"/>
  <c r="AG30" i="18"/>
  <c r="AF9" i="18"/>
  <c r="AE10" i="18"/>
  <c r="AF11" i="18"/>
  <c r="T26" i="18"/>
  <c r="AG26" i="18"/>
  <c r="AB26" i="18"/>
  <c r="U30" i="18"/>
  <c r="V30" i="18"/>
  <c r="W34" i="18"/>
  <c r="V28" i="17"/>
  <c r="T21" i="17"/>
  <c r="W13" i="17"/>
  <c r="U16" i="17"/>
  <c r="S31" i="17"/>
  <c r="X35" i="17"/>
  <c r="X20" i="17"/>
  <c r="S20" i="17"/>
  <c r="X25" i="17"/>
  <c r="U15" i="17"/>
  <c r="T19" i="17"/>
  <c r="W23" i="17"/>
  <c r="V23" i="17"/>
  <c r="T14" i="17"/>
  <c r="W18" i="17"/>
  <c r="V22" i="17"/>
  <c r="U22" i="17"/>
  <c r="X24" i="17"/>
  <c r="S11" i="17"/>
  <c r="S34" i="17"/>
  <c r="U29" i="17"/>
  <c r="T29" i="17"/>
  <c r="W33" i="17"/>
  <c r="V37" i="17"/>
  <c r="U10" i="17"/>
  <c r="T26" i="17"/>
  <c r="V17" i="17"/>
  <c r="X30" i="17"/>
  <c r="AE23" i="17"/>
  <c r="AG23" i="17"/>
  <c r="AG19" i="17"/>
  <c r="AB25" i="17"/>
  <c r="AD28" i="17"/>
  <c r="AB28" i="17"/>
  <c r="AD29" i="17"/>
  <c r="AG29" i="17"/>
  <c r="AE37" i="17"/>
  <c r="AC34" i="17"/>
  <c r="AF16" i="17"/>
  <c r="AE11" i="17"/>
  <c r="AG11" i="17"/>
  <c r="AC14" i="17"/>
  <c r="AE14" i="17"/>
  <c r="AG22" i="17"/>
  <c r="AD22" i="17"/>
  <c r="AB31" i="17"/>
  <c r="AC13" i="17"/>
  <c r="AC21" i="17"/>
  <c r="AE21" i="17"/>
  <c r="AC26" i="17"/>
  <c r="AG30" i="17"/>
  <c r="AC24" i="17"/>
  <c r="AD27" i="17"/>
  <c r="AB33" i="17"/>
  <c r="AC33" i="17"/>
  <c r="AE32" i="17"/>
  <c r="AD32" i="17"/>
  <c r="AF15" i="17"/>
  <c r="AG10" i="17"/>
  <c r="AB35" i="17"/>
  <c r="AB10" i="16"/>
  <c r="AD16" i="16"/>
  <c r="AB16" i="16"/>
  <c r="AD10" i="16"/>
  <c r="X11" i="16"/>
  <c r="T20" i="16"/>
  <c r="S20" i="16"/>
  <c r="AE36" i="16"/>
  <c r="AG36" i="16"/>
  <c r="X16" i="16"/>
  <c r="T12" i="16"/>
  <c r="AE22" i="16"/>
  <c r="AC37" i="16"/>
  <c r="AC24" i="16"/>
  <c r="AB29" i="16"/>
  <c r="AC21" i="16"/>
  <c r="AC14" i="16"/>
  <c r="X19" i="16"/>
  <c r="AE33" i="16"/>
  <c r="AB33" i="16"/>
  <c r="AG15" i="16"/>
  <c r="AC11" i="16"/>
  <c r="AF11" i="16"/>
  <c r="AG20" i="16"/>
  <c r="U23" i="16"/>
  <c r="AD26" i="16"/>
  <c r="AF26" i="16"/>
  <c r="AG28" i="16"/>
  <c r="AB30" i="16"/>
  <c r="AE34" i="16"/>
  <c r="AG31" i="16"/>
  <c r="AC35" i="16"/>
  <c r="AE17" i="16"/>
  <c r="AC17" i="16"/>
  <c r="U24" i="16"/>
  <c r="S28" i="16"/>
  <c r="W22" i="16"/>
  <c r="W21" i="16"/>
  <c r="U21" i="16"/>
  <c r="AG19" i="16"/>
  <c r="AB19" i="16"/>
  <c r="AC23" i="16"/>
  <c r="AE23" i="16"/>
  <c r="V26" i="16"/>
  <c r="T26" i="16"/>
  <c r="W33" i="16"/>
  <c r="T33" i="16"/>
  <c r="X25" i="16"/>
  <c r="U31" i="16"/>
  <c r="S31" i="16"/>
  <c r="S35" i="16"/>
  <c r="T36" i="16"/>
  <c r="AF9" i="15"/>
  <c r="U13" i="15"/>
  <c r="AF21" i="15"/>
  <c r="T27" i="15"/>
  <c r="AD20" i="15"/>
  <c r="AE28" i="15"/>
  <c r="AG28" i="15"/>
  <c r="AB32" i="15"/>
  <c r="AE36" i="15"/>
  <c r="AG36" i="15"/>
  <c r="W31" i="15"/>
  <c r="X35" i="15"/>
  <c r="AB13" i="15"/>
  <c r="AC13" i="15"/>
  <c r="AE11" i="15"/>
  <c r="W22" i="15"/>
  <c r="X20" i="15"/>
  <c r="V20" i="15"/>
  <c r="AD22" i="15"/>
  <c r="AD27" i="15"/>
  <c r="AB27" i="15"/>
  <c r="T21" i="15"/>
  <c r="V25" i="15"/>
  <c r="V29" i="15"/>
  <c r="X29" i="15"/>
  <c r="S33" i="15"/>
  <c r="AC15" i="15"/>
  <c r="AD19" i="15"/>
  <c r="AE16" i="15"/>
  <c r="AG16" i="15"/>
  <c r="AE17" i="15"/>
  <c r="AC14" i="15"/>
  <c r="AD14" i="15"/>
  <c r="AF18" i="15"/>
  <c r="AG23" i="15"/>
  <c r="W26" i="15"/>
  <c r="U26" i="15"/>
  <c r="AB31" i="15"/>
  <c r="X32" i="15"/>
  <c r="S36" i="15"/>
  <c r="AE12" i="15"/>
  <c r="V9" i="15"/>
  <c r="X9" i="15"/>
  <c r="W16" i="15"/>
  <c r="U17" i="15"/>
  <c r="S17" i="15"/>
  <c r="T14" i="15"/>
  <c r="U18" i="15"/>
  <c r="W18" i="15"/>
  <c r="V11" i="15"/>
  <c r="V15" i="15"/>
  <c r="X19" i="15"/>
  <c r="AF26" i="15"/>
  <c r="S28" i="15"/>
  <c r="X30" i="15"/>
  <c r="AG30" i="15"/>
  <c r="AE34" i="15"/>
  <c r="S10" i="15"/>
  <c r="W17" i="14"/>
  <c r="AC24" i="14"/>
  <c r="W21" i="14"/>
  <c r="AB17" i="14"/>
  <c r="V15" i="14"/>
  <c r="V19" i="14"/>
  <c r="V25" i="14"/>
  <c r="W25" i="14"/>
  <c r="AE27" i="14"/>
  <c r="AG27" i="14"/>
  <c r="X30" i="14"/>
  <c r="W23" i="14"/>
  <c r="U27" i="14"/>
  <c r="AD31" i="14"/>
  <c r="AB31" i="14"/>
  <c r="V35" i="14"/>
  <c r="T35" i="14"/>
  <c r="W29" i="14"/>
  <c r="U29" i="14"/>
  <c r="U33" i="14"/>
  <c r="X37" i="14"/>
  <c r="AF11" i="14"/>
  <c r="AF15" i="14"/>
  <c r="AE19" i="14"/>
  <c r="AG19" i="14"/>
  <c r="W22" i="14"/>
  <c r="W18" i="14"/>
  <c r="S24" i="14"/>
  <c r="U24" i="14"/>
  <c r="AF28" i="14"/>
  <c r="AC35" i="14"/>
  <c r="S14" i="14"/>
  <c r="AD13" i="14"/>
  <c r="AF13" i="14"/>
  <c r="AB10" i="14"/>
  <c r="W10" i="14"/>
  <c r="S16" i="14"/>
  <c r="U20" i="14"/>
  <c r="AB20" i="14"/>
  <c r="W31" i="14"/>
  <c r="AD25" i="14"/>
  <c r="AD29" i="14"/>
  <c r="U32" i="14"/>
  <c r="W32" i="14"/>
  <c r="V36" i="14"/>
  <c r="AD16" i="14"/>
  <c r="AG16" i="14"/>
  <c r="AD14" i="14"/>
  <c r="U26" i="14"/>
  <c r="AF22" i="14"/>
  <c r="AD26" i="14"/>
  <c r="AF30" i="14"/>
  <c r="V34" i="14"/>
  <c r="X34" i="14"/>
  <c r="AB32" i="14"/>
  <c r="AE36" i="14"/>
  <c r="AD12" i="14"/>
  <c r="AF12" i="14"/>
  <c r="U13" i="14"/>
  <c r="S11" i="14"/>
  <c r="X11" i="14"/>
  <c r="V14" i="13"/>
  <c r="AG24" i="13"/>
  <c r="AD24" i="13"/>
  <c r="T22" i="13"/>
  <c r="V34" i="13"/>
  <c r="W13" i="13"/>
  <c r="AG28" i="13"/>
  <c r="AC28" i="13"/>
  <c r="AE21" i="13"/>
  <c r="AG27" i="13"/>
  <c r="AC27" i="13"/>
  <c r="V24" i="13"/>
  <c r="AE32" i="13"/>
  <c r="AF32" i="13"/>
  <c r="AE31" i="13"/>
  <c r="AD31" i="13"/>
  <c r="AG30" i="13"/>
  <c r="AD12" i="13"/>
  <c r="AB12" i="13"/>
  <c r="S11" i="13"/>
  <c r="T15" i="13"/>
  <c r="U15" i="13"/>
  <c r="T18" i="13"/>
  <c r="AE23" i="13"/>
  <c r="W33" i="13"/>
  <c r="W16" i="13"/>
  <c r="AF19" i="13"/>
  <c r="T17" i="13"/>
  <c r="AF22" i="13"/>
  <c r="AF25" i="13"/>
  <c r="AG26" i="13"/>
  <c r="T27" i="13"/>
  <c r="W27" i="13"/>
  <c r="V31" i="13"/>
  <c r="V35" i="13"/>
  <c r="V10" i="13"/>
  <c r="V19" i="13"/>
  <c r="X30" i="13"/>
  <c r="AD15" i="13"/>
  <c r="AC13" i="13"/>
  <c r="AF10" i="13"/>
  <c r="AE20" i="13"/>
  <c r="AC20" i="13"/>
  <c r="AC17" i="13"/>
  <c r="AG18" i="13"/>
  <c r="W26" i="13"/>
  <c r="AF29" i="13"/>
  <c r="AG33" i="13"/>
  <c r="AB33" i="13"/>
  <c r="S17" i="12"/>
  <c r="T17" i="12"/>
  <c r="S11" i="12"/>
  <c r="AD13" i="12"/>
  <c r="AB13" i="12"/>
  <c r="AG15" i="12"/>
  <c r="V24" i="12"/>
  <c r="U24" i="12"/>
  <c r="X30" i="12"/>
  <c r="AD32" i="12"/>
  <c r="AE9" i="12"/>
  <c r="V25" i="12"/>
  <c r="S25" i="12"/>
  <c r="AF20" i="12"/>
  <c r="AB24" i="12"/>
  <c r="T22" i="12"/>
  <c r="S23" i="12"/>
  <c r="AE27" i="12"/>
  <c r="AB31" i="12"/>
  <c r="AC31" i="12"/>
  <c r="AD35" i="12"/>
  <c r="AE35" i="12"/>
  <c r="AG34" i="12"/>
  <c r="AF19" i="12"/>
  <c r="AD17" i="12"/>
  <c r="AB17" i="12"/>
  <c r="AB18" i="12"/>
  <c r="AB33" i="12"/>
  <c r="T28" i="12"/>
  <c r="W32" i="12"/>
  <c r="S31" i="12"/>
  <c r="U35" i="12"/>
  <c r="W8" i="12"/>
  <c r="U8" i="12"/>
  <c r="AG14" i="12"/>
  <c r="X19" i="12"/>
  <c r="V19" i="12"/>
  <c r="X27" i="12"/>
  <c r="AC28" i="12"/>
  <c r="V13" i="12"/>
  <c r="T13" i="12"/>
  <c r="S10" i="12"/>
  <c r="S15" i="12"/>
  <c r="X12" i="12"/>
  <c r="U12" i="12"/>
  <c r="X16" i="12"/>
  <c r="AF30" i="12"/>
  <c r="T21" i="12"/>
  <c r="AF21" i="12"/>
  <c r="AG25" i="12"/>
  <c r="AB22" i="12"/>
  <c r="AE22" i="12"/>
  <c r="AD26" i="12"/>
  <c r="W29" i="12"/>
  <c r="V29" i="12"/>
  <c r="AD16" i="11"/>
  <c r="AF20" i="11"/>
  <c r="W18" i="11"/>
  <c r="U24" i="11"/>
  <c r="T24" i="11"/>
  <c r="AB22" i="11"/>
  <c r="AC22" i="11"/>
  <c r="AB26" i="11"/>
  <c r="AC26" i="11"/>
  <c r="AF30" i="11"/>
  <c r="AG24" i="11"/>
  <c r="AD28" i="11"/>
  <c r="AB28" i="11"/>
  <c r="AC21" i="11"/>
  <c r="AE21" i="11"/>
  <c r="AF25" i="11"/>
  <c r="AB32" i="11"/>
  <c r="AG36" i="11"/>
  <c r="AF12" i="11"/>
  <c r="S17" i="11"/>
  <c r="X17" i="11"/>
  <c r="AE23" i="11"/>
  <c r="AB23" i="11"/>
  <c r="AB15" i="11"/>
  <c r="AE19" i="11"/>
  <c r="S23" i="11"/>
  <c r="U27" i="11"/>
  <c r="S21" i="11"/>
  <c r="V25" i="11"/>
  <c r="T22" i="11"/>
  <c r="S26" i="11"/>
  <c r="X29" i="11"/>
  <c r="S33" i="11"/>
  <c r="X37" i="11"/>
  <c r="S11" i="11"/>
  <c r="AG14" i="11"/>
  <c r="AF18" i="11"/>
  <c r="X12" i="11"/>
  <c r="V12" i="11"/>
  <c r="W16" i="11"/>
  <c r="V20" i="11"/>
  <c r="AD27" i="11"/>
  <c r="AB27" i="11"/>
  <c r="AB37" i="11"/>
  <c r="AG37" i="11"/>
  <c r="AC35" i="11"/>
  <c r="AB10" i="11"/>
  <c r="U10" i="11"/>
  <c r="S10" i="11"/>
  <c r="U15" i="11"/>
  <c r="T19" i="11"/>
  <c r="AC29" i="11"/>
  <c r="AD29" i="11"/>
  <c r="T28" i="11"/>
  <c r="W34" i="11"/>
  <c r="U34" i="11"/>
  <c r="T31" i="11"/>
  <c r="U35" i="11"/>
  <c r="W35" i="11"/>
  <c r="W32" i="11"/>
  <c r="U36" i="11"/>
  <c r="S36" i="11"/>
  <c r="AF15" i="10"/>
  <c r="AC15" i="10"/>
  <c r="AD19" i="10"/>
  <c r="AD20" i="10"/>
  <c r="AB20" i="10"/>
  <c r="T24" i="10"/>
  <c r="AF35" i="10"/>
  <c r="V31" i="10"/>
  <c r="U31" i="10"/>
  <c r="T21" i="10"/>
  <c r="V21" i="10"/>
  <c r="V25" i="10"/>
  <c r="W25" i="10"/>
  <c r="AB37" i="10"/>
  <c r="AF32" i="10"/>
  <c r="AD32" i="10"/>
  <c r="S12" i="10"/>
  <c r="W14" i="10"/>
  <c r="T10" i="10"/>
  <c r="T16" i="10"/>
  <c r="W20" i="10"/>
  <c r="AB25" i="10"/>
  <c r="AD25" i="10"/>
  <c r="AC17" i="10"/>
  <c r="AB21" i="10"/>
  <c r="AG21" i="10"/>
  <c r="AC18" i="10"/>
  <c r="AE18" i="10"/>
  <c r="T22" i="10"/>
  <c r="AC26" i="10"/>
  <c r="W34" i="10"/>
  <c r="T29" i="10"/>
  <c r="W29" i="10"/>
  <c r="W33" i="10"/>
  <c r="U33" i="10"/>
  <c r="AE11" i="10"/>
  <c r="AG11" i="10"/>
  <c r="AE16" i="10"/>
  <c r="AD16" i="10"/>
  <c r="AB13" i="10"/>
  <c r="U13" i="10"/>
  <c r="S13" i="10"/>
  <c r="V18" i="10"/>
  <c r="AC22" i="10"/>
  <c r="U15" i="10"/>
  <c r="U19" i="10"/>
  <c r="AE30" i="10"/>
  <c r="AC33" i="10"/>
  <c r="AD31" i="10"/>
  <c r="AG27" i="10"/>
  <c r="W30" i="10"/>
  <c r="U30" i="10"/>
  <c r="W11" i="10"/>
  <c r="AD12" i="10"/>
  <c r="AB12" i="10"/>
  <c r="AG29" i="10"/>
  <c r="AC29" i="10"/>
  <c r="U27" i="10"/>
  <c r="T27" i="10"/>
  <c r="T23" i="10"/>
  <c r="W26" i="10"/>
  <c r="V26" i="10"/>
  <c r="AG34" i="10"/>
  <c r="AD34" i="10"/>
  <c r="W35" i="10"/>
  <c r="W28" i="10"/>
  <c r="S36" i="10"/>
  <c r="AC24" i="10"/>
  <c r="AB24" i="10"/>
  <c r="AD28" i="10"/>
  <c r="AF10" i="10"/>
  <c r="AE14" i="9"/>
  <c r="AG14" i="9"/>
  <c r="S15" i="9"/>
  <c r="S22" i="9"/>
  <c r="AD15" i="9"/>
  <c r="AC19" i="9"/>
  <c r="X13" i="9"/>
  <c r="S13" i="9"/>
  <c r="S17" i="9"/>
  <c r="X21" i="9"/>
  <c r="V27" i="9"/>
  <c r="T27" i="9"/>
  <c r="AE34" i="9"/>
  <c r="AC34" i="9"/>
  <c r="AC31" i="9"/>
  <c r="AF31" i="9"/>
  <c r="AF35" i="9"/>
  <c r="AE13" i="9"/>
  <c r="X16" i="9"/>
  <c r="U20" i="9"/>
  <c r="S20" i="9"/>
  <c r="AC22" i="9"/>
  <c r="W26" i="9"/>
  <c r="S31" i="9"/>
  <c r="AG23" i="9"/>
  <c r="AB23" i="9"/>
  <c r="AB27" i="9"/>
  <c r="AG24" i="9"/>
  <c r="AC28" i="9"/>
  <c r="AD28" i="9"/>
  <c r="V34" i="9"/>
  <c r="T34" i="9"/>
  <c r="U35" i="9"/>
  <c r="S35" i="9"/>
  <c r="V36" i="9"/>
  <c r="AF11" i="9"/>
  <c r="U11" i="9"/>
  <c r="S11" i="9"/>
  <c r="AF17" i="9"/>
  <c r="V23" i="9"/>
  <c r="S23" i="9"/>
  <c r="V30" i="9"/>
  <c r="X30" i="9"/>
  <c r="X24" i="9"/>
  <c r="S24" i="9"/>
  <c r="X28" i="9"/>
  <c r="U25" i="9"/>
  <c r="AF29" i="9"/>
  <c r="AC29" i="9"/>
  <c r="AC36" i="9"/>
  <c r="W18" i="9"/>
  <c r="AG16" i="9"/>
  <c r="AD16" i="9"/>
  <c r="AC20" i="9"/>
  <c r="AD26" i="9"/>
  <c r="AB26" i="9"/>
  <c r="AC33" i="9"/>
  <c r="AF37" i="9"/>
  <c r="W29" i="9"/>
  <c r="U33" i="9"/>
  <c r="X37" i="9"/>
  <c r="AF21" i="8"/>
  <c r="AD11" i="8"/>
  <c r="U12" i="8"/>
  <c r="S29" i="8"/>
  <c r="AF19" i="8"/>
  <c r="X13" i="8"/>
  <c r="S13" i="8"/>
  <c r="T21" i="8"/>
  <c r="X27" i="8"/>
  <c r="AE24" i="8"/>
  <c r="AD28" i="8"/>
  <c r="AE34" i="8"/>
  <c r="AC34" i="8"/>
  <c r="AF31" i="8"/>
  <c r="AD35" i="8"/>
  <c r="U14" i="8"/>
  <c r="V14" i="8"/>
  <c r="AF37" i="8"/>
  <c r="AD37" i="8"/>
  <c r="S30" i="8"/>
  <c r="W33" i="8"/>
  <c r="AD15" i="8"/>
  <c r="AG15" i="8"/>
  <c r="AC14" i="8"/>
  <c r="AE18" i="8"/>
  <c r="AC18" i="8"/>
  <c r="U20" i="8"/>
  <c r="S20" i="8"/>
  <c r="X24" i="8"/>
  <c r="AG27" i="8"/>
  <c r="AE27" i="8"/>
  <c r="U34" i="8"/>
  <c r="X25" i="8"/>
  <c r="AE33" i="8"/>
  <c r="AG33" i="8"/>
  <c r="U31" i="8"/>
  <c r="W31" i="8"/>
  <c r="U32" i="8"/>
  <c r="W32" i="8"/>
  <c r="V36" i="8"/>
  <c r="X11" i="8"/>
  <c r="U11" i="8"/>
  <c r="AF23" i="8"/>
  <c r="AG23" i="8"/>
  <c r="AF20" i="8"/>
  <c r="AD20" i="8"/>
  <c r="W37" i="8"/>
  <c r="X15" i="8"/>
  <c r="S19" i="8"/>
  <c r="U28" i="8"/>
  <c r="S28" i="8"/>
  <c r="AC32" i="8"/>
  <c r="AD32" i="8"/>
  <c r="AF36" i="8"/>
  <c r="V10" i="9"/>
  <c r="AG13" i="7"/>
  <c r="V8" i="20"/>
  <c r="X18" i="7"/>
  <c r="AE23" i="7"/>
  <c r="W23" i="7"/>
  <c r="AG28" i="7"/>
  <c r="U17" i="16"/>
  <c r="AB23" i="7"/>
  <c r="T26" i="7"/>
  <c r="U18" i="7"/>
  <c r="X13" i="7"/>
  <c r="U17" i="7"/>
  <c r="T25" i="7"/>
  <c r="X37" i="7"/>
  <c r="AF18" i="7"/>
  <c r="AB26" i="7"/>
  <c r="AE30" i="7"/>
  <c r="T33" i="7"/>
  <c r="AC18" i="7"/>
  <c r="W37" i="7"/>
  <c r="T37" i="7"/>
  <c r="AE14" i="7"/>
  <c r="S13" i="7"/>
  <c r="V26" i="7"/>
  <c r="S14" i="7"/>
  <c r="AE35" i="7"/>
  <c r="AC23" i="7"/>
  <c r="AE11" i="7"/>
  <c r="AG13" i="20"/>
  <c r="AE21" i="20"/>
  <c r="S32" i="20"/>
  <c r="T29" i="20"/>
  <c r="W24" i="20"/>
  <c r="AG30" i="20"/>
  <c r="U10" i="20"/>
  <c r="AB8" i="20"/>
  <c r="AF25" i="20"/>
  <c r="U12" i="20"/>
  <c r="AB14" i="20"/>
  <c r="AC18" i="20"/>
  <c r="AB19" i="20"/>
  <c r="T17" i="20"/>
  <c r="T22" i="20"/>
  <c r="AB24" i="20"/>
  <c r="AD28" i="20"/>
  <c r="AD33" i="20"/>
  <c r="S15" i="20"/>
  <c r="U15" i="20"/>
  <c r="U16" i="20"/>
  <c r="W20" i="20"/>
  <c r="AB26" i="20"/>
  <c r="S25" i="20"/>
  <c r="V30" i="20"/>
  <c r="X34" i="20"/>
  <c r="AF10" i="20"/>
  <c r="AB15" i="20"/>
  <c r="AF8" i="19"/>
  <c r="V21" i="19"/>
  <c r="AE16" i="19"/>
  <c r="AF20" i="19"/>
  <c r="S25" i="19"/>
  <c r="AE32" i="19"/>
  <c r="AB32" i="19"/>
  <c r="AE29" i="19"/>
  <c r="AB14" i="19"/>
  <c r="S15" i="19"/>
  <c r="X15" i="19"/>
  <c r="AD13" i="19"/>
  <c r="AB12" i="19"/>
  <c r="AD15" i="19"/>
  <c r="AB19" i="19"/>
  <c r="V17" i="19"/>
  <c r="AB22" i="19"/>
  <c r="AG23" i="19"/>
  <c r="AG25" i="19"/>
  <c r="U33" i="19"/>
  <c r="V30" i="19"/>
  <c r="T34" i="19"/>
  <c r="U8" i="19"/>
  <c r="V11" i="19"/>
  <c r="T11" i="19"/>
  <c r="T16" i="19"/>
  <c r="V23" i="19"/>
  <c r="AF27" i="19"/>
  <c r="AC27" i="19"/>
  <c r="T26" i="19"/>
  <c r="AG30" i="19"/>
  <c r="U13" i="19"/>
  <c r="U29" i="19"/>
  <c r="W18" i="19"/>
  <c r="U18" i="19"/>
  <c r="AE28" i="19"/>
  <c r="AC28" i="19"/>
  <c r="AD35" i="19"/>
  <c r="S27" i="19"/>
  <c r="X31" i="19"/>
  <c r="V35" i="19"/>
  <c r="V19" i="19"/>
  <c r="T19" i="19"/>
  <c r="AG10" i="19"/>
  <c r="AF21" i="18"/>
  <c r="AC21" i="18"/>
  <c r="AB34" i="18"/>
  <c r="X22" i="18"/>
  <c r="U9" i="18"/>
  <c r="X14" i="18"/>
  <c r="W13" i="18"/>
  <c r="U13" i="18"/>
  <c r="S17" i="18"/>
  <c r="V25" i="18"/>
  <c r="AE35" i="18"/>
  <c r="AC35" i="18"/>
  <c r="AG32" i="18"/>
  <c r="T31" i="18"/>
  <c r="X35" i="18"/>
  <c r="AG8" i="18"/>
  <c r="T12" i="18"/>
  <c r="AE16" i="18"/>
  <c r="AC24" i="18"/>
  <c r="AE27" i="18"/>
  <c r="U10" i="18"/>
  <c r="AF17" i="18"/>
  <c r="AE18" i="18"/>
  <c r="AB18" i="18"/>
  <c r="AC19" i="18"/>
  <c r="W24" i="18"/>
  <c r="S33" i="18"/>
  <c r="AC29" i="18"/>
  <c r="AG33" i="18"/>
  <c r="V16" i="18"/>
  <c r="T8" i="18"/>
  <c r="W28" i="18"/>
  <c r="AF25" i="18"/>
  <c r="AC30" i="18"/>
  <c r="AE9" i="18"/>
  <c r="AB9" i="18"/>
  <c r="AB11" i="18"/>
  <c r="U15" i="18"/>
  <c r="S19" i="18"/>
  <c r="X20" i="18"/>
  <c r="X26" i="18"/>
  <c r="T23" i="18"/>
  <c r="AC26" i="18"/>
  <c r="U34" i="18"/>
  <c r="U21" i="17"/>
  <c r="U13" i="17"/>
  <c r="T13" i="17"/>
  <c r="T31" i="17"/>
  <c r="V31" i="17"/>
  <c r="U35" i="17"/>
  <c r="U20" i="17"/>
  <c r="W20" i="17"/>
  <c r="S12" i="17"/>
  <c r="V25" i="17"/>
  <c r="S15" i="17"/>
  <c r="U19" i="17"/>
  <c r="T23" i="17"/>
  <c r="U14" i="17"/>
  <c r="T18" i="17"/>
  <c r="S22" i="17"/>
  <c r="W27" i="17"/>
  <c r="V27" i="17"/>
  <c r="V32" i="17"/>
  <c r="W11" i="17"/>
  <c r="V11" i="17"/>
  <c r="S36" i="17"/>
  <c r="W34" i="17"/>
  <c r="U33" i="17"/>
  <c r="T33" i="17"/>
  <c r="S37" i="17"/>
  <c r="S10" i="17"/>
  <c r="X26" i="17"/>
  <c r="W17" i="17"/>
  <c r="V30" i="17"/>
  <c r="U30" i="17"/>
  <c r="AC23" i="17"/>
  <c r="AF19" i="17"/>
  <c r="AD25" i="17"/>
  <c r="AF25" i="17"/>
  <c r="AC28" i="17"/>
  <c r="AF37" i="17"/>
  <c r="AG37" i="17"/>
  <c r="AE34" i="17"/>
  <c r="AD34" i="17"/>
  <c r="AF11" i="17"/>
  <c r="AB18" i="17"/>
  <c r="AC22" i="17"/>
  <c r="AE22" i="17"/>
  <c r="AE31" i="17"/>
  <c r="AD13" i="17"/>
  <c r="AE13" i="17"/>
  <c r="AD21" i="17"/>
  <c r="AB21" i="17"/>
  <c r="AD26" i="17"/>
  <c r="AE30" i="17"/>
  <c r="AB12" i="17"/>
  <c r="AE24" i="17"/>
  <c r="AB24" i="17"/>
  <c r="AE27" i="17"/>
  <c r="AG27" i="17"/>
  <c r="AD33" i="17"/>
  <c r="AE33" i="17"/>
  <c r="AG36" i="17"/>
  <c r="AB36" i="17"/>
  <c r="AB15" i="17"/>
  <c r="AE10" i="17"/>
  <c r="AC20" i="17"/>
  <c r="AB12" i="16"/>
  <c r="V13" i="16"/>
  <c r="AF16" i="16"/>
  <c r="T10" i="16"/>
  <c r="W10" i="16"/>
  <c r="AG16" i="16"/>
  <c r="AD12" i="16"/>
  <c r="U20" i="16"/>
  <c r="U37" i="16"/>
  <c r="AD36" i="16"/>
  <c r="T16" i="16"/>
  <c r="U16" i="16"/>
  <c r="W12" i="16"/>
  <c r="AD22" i="16"/>
  <c r="AD37" i="16"/>
  <c r="AB37" i="16"/>
  <c r="AB24" i="16"/>
  <c r="AF29" i="16"/>
  <c r="AD32" i="16"/>
  <c r="AD21" i="16"/>
  <c r="AG21" i="16"/>
  <c r="AB14" i="16"/>
  <c r="V19" i="16"/>
  <c r="W19" i="16"/>
  <c r="T14" i="16"/>
  <c r="V34" i="16"/>
  <c r="W34" i="16"/>
  <c r="AG33" i="16"/>
  <c r="X15" i="16"/>
  <c r="AD18" i="16"/>
  <c r="AG18" i="16"/>
  <c r="AC15" i="16"/>
  <c r="AD15" i="16"/>
  <c r="AE11" i="16"/>
  <c r="AD11" i="16"/>
  <c r="AE20" i="16"/>
  <c r="AF25" i="16"/>
  <c r="AD25" i="16"/>
  <c r="S23" i="16"/>
  <c r="V29" i="16"/>
  <c r="U29" i="16"/>
  <c r="AC28" i="16"/>
  <c r="AC30" i="16"/>
  <c r="AD34" i="16"/>
  <c r="AB34" i="16"/>
  <c r="AC31" i="16"/>
  <c r="AB35" i="16"/>
  <c r="V18" i="16"/>
  <c r="X18" i="16"/>
  <c r="AG17" i="16"/>
  <c r="AG13" i="16"/>
  <c r="W24" i="16"/>
  <c r="V28" i="16"/>
  <c r="V22" i="16"/>
  <c r="S22" i="16"/>
  <c r="V21" i="16"/>
  <c r="AC19" i="16"/>
  <c r="AF23" i="16"/>
  <c r="V27" i="16"/>
  <c r="X27" i="16"/>
  <c r="S33" i="16"/>
  <c r="AG27" i="16"/>
  <c r="V30" i="16"/>
  <c r="S30" i="16"/>
  <c r="T25" i="16"/>
  <c r="U25" i="16"/>
  <c r="T35" i="16"/>
  <c r="X32" i="16"/>
  <c r="V32" i="16"/>
  <c r="S36" i="16"/>
  <c r="V36" i="16"/>
  <c r="AD9" i="15"/>
  <c r="V13" i="15"/>
  <c r="T13" i="15"/>
  <c r="AC10" i="15"/>
  <c r="AB21" i="15"/>
  <c r="AE21" i="15"/>
  <c r="U27" i="15"/>
  <c r="W27" i="15"/>
  <c r="AF20" i="15"/>
  <c r="AG24" i="15"/>
  <c r="AD24" i="15"/>
  <c r="AC28" i="15"/>
  <c r="AE32" i="15"/>
  <c r="AG32" i="15"/>
  <c r="S31" i="15"/>
  <c r="U31" i="15"/>
  <c r="T35" i="15"/>
  <c r="AD13" i="15"/>
  <c r="AF13" i="15"/>
  <c r="AF11" i="15"/>
  <c r="T22" i="15"/>
  <c r="U22" i="15"/>
  <c r="S20" i="15"/>
  <c r="T20" i="15"/>
  <c r="AC22" i="15"/>
  <c r="AB25" i="15"/>
  <c r="AG25" i="15"/>
  <c r="AE27" i="15"/>
  <c r="S21" i="15"/>
  <c r="X25" i="15"/>
  <c r="T29" i="15"/>
  <c r="V33" i="15"/>
  <c r="X33" i="15"/>
  <c r="AC35" i="15"/>
  <c r="AD35" i="15"/>
  <c r="AD15" i="15"/>
  <c r="AF19" i="15"/>
  <c r="AF16" i="15"/>
  <c r="AG17" i="15"/>
  <c r="AF14" i="15"/>
  <c r="AE18" i="15"/>
  <c r="AD23" i="15"/>
  <c r="AB23" i="15"/>
  <c r="S26" i="15"/>
  <c r="AE31" i="15"/>
  <c r="AG31" i="15"/>
  <c r="AC29" i="15"/>
  <c r="AE29" i="15"/>
  <c r="AG33" i="15"/>
  <c r="T32" i="15"/>
  <c r="V36" i="15"/>
  <c r="AC12" i="15"/>
  <c r="T9" i="15"/>
  <c r="U12" i="15"/>
  <c r="V16" i="15"/>
  <c r="X16" i="15"/>
  <c r="T23" i="15"/>
  <c r="U23" i="15"/>
  <c r="U14" i="15"/>
  <c r="W14" i="15"/>
  <c r="V18" i="15"/>
  <c r="X15" i="15"/>
  <c r="W19" i="15"/>
  <c r="U19" i="15"/>
  <c r="W24" i="15"/>
  <c r="X24" i="15"/>
  <c r="AD26" i="15"/>
  <c r="AB26" i="15"/>
  <c r="V28" i="15"/>
  <c r="X28" i="15"/>
  <c r="W30" i="15"/>
  <c r="V34" i="15"/>
  <c r="X34" i="15"/>
  <c r="AC30" i="15"/>
  <c r="AD30" i="15"/>
  <c r="AG34" i="15"/>
  <c r="V17" i="14"/>
  <c r="S17" i="14"/>
  <c r="V21" i="14"/>
  <c r="AC17" i="14"/>
  <c r="S15" i="14"/>
  <c r="X19" i="14"/>
  <c r="X25" i="14"/>
  <c r="AC27" i="14"/>
  <c r="X27" i="14"/>
  <c r="AF31" i="14"/>
  <c r="S35" i="14"/>
  <c r="X33" i="14"/>
  <c r="T37" i="14"/>
  <c r="AD11" i="14"/>
  <c r="AB11" i="14"/>
  <c r="AB15" i="14"/>
  <c r="U22" i="14"/>
  <c r="X18" i="14"/>
  <c r="V24" i="14"/>
  <c r="AD28" i="14"/>
  <c r="AB28" i="14"/>
  <c r="AB35" i="14"/>
  <c r="W14" i="14"/>
  <c r="AE10" i="14"/>
  <c r="X10" i="14"/>
  <c r="S10" i="14"/>
  <c r="W20" i="14"/>
  <c r="AG23" i="14"/>
  <c r="AF25" i="14"/>
  <c r="AG29" i="14"/>
  <c r="AF33" i="14"/>
  <c r="AG33" i="14"/>
  <c r="AF37" i="14"/>
  <c r="AD37" i="14"/>
  <c r="S32" i="14"/>
  <c r="X36" i="14"/>
  <c r="AC21" i="14"/>
  <c r="AE21" i="14"/>
  <c r="AC18" i="14"/>
  <c r="W26" i="14"/>
  <c r="AB22" i="14"/>
  <c r="AG26" i="14"/>
  <c r="AD30" i="14"/>
  <c r="AE34" i="14"/>
  <c r="AG34" i="14"/>
  <c r="AD32" i="14"/>
  <c r="AG36" i="14"/>
  <c r="AE12" i="14"/>
  <c r="X13" i="14"/>
  <c r="T13" i="14"/>
  <c r="T12" i="14"/>
  <c r="V11" i="14"/>
  <c r="T11" i="14"/>
  <c r="X14" i="13"/>
  <c r="X22" i="13"/>
  <c r="U34" i="13"/>
  <c r="AB28" i="13"/>
  <c r="AD28" i="13"/>
  <c r="W25" i="13"/>
  <c r="AD21" i="13"/>
  <c r="V23" i="13"/>
  <c r="X24" i="13"/>
  <c r="AG32" i="13"/>
  <c r="AF35" i="13"/>
  <c r="AF30" i="13"/>
  <c r="AE30" i="13"/>
  <c r="W15" i="13"/>
  <c r="X33" i="13"/>
  <c r="AE19" i="13"/>
  <c r="AG19" i="13"/>
  <c r="AD22" i="13"/>
  <c r="W28" i="13"/>
  <c r="U28" i="13"/>
  <c r="AC26" i="13"/>
  <c r="AE26" i="13"/>
  <c r="U32" i="13"/>
  <c r="V27" i="13"/>
  <c r="X21" i="13"/>
  <c r="T30" i="13"/>
  <c r="AF15" i="13"/>
  <c r="AF9" i="13"/>
  <c r="AF13" i="13"/>
  <c r="AB10" i="13"/>
  <c r="AC14" i="13"/>
  <c r="U20" i="13"/>
  <c r="AB20" i="13"/>
  <c r="AF17" i="13"/>
  <c r="AC18" i="13"/>
  <c r="AD18" i="13"/>
  <c r="X26" i="13"/>
  <c r="S26" i="13"/>
  <c r="X29" i="13"/>
  <c r="AG29" i="13"/>
  <c r="AB29" i="13"/>
  <c r="AC33" i="13"/>
  <c r="W17" i="12"/>
  <c r="U11" i="12"/>
  <c r="V20" i="12"/>
  <c r="W20" i="12"/>
  <c r="AF15" i="12"/>
  <c r="W30" i="12"/>
  <c r="AG32" i="12"/>
  <c r="AG9" i="12"/>
  <c r="X25" i="12"/>
  <c r="W34" i="12"/>
  <c r="X34" i="12"/>
  <c r="AD16" i="12"/>
  <c r="AF16" i="12"/>
  <c r="AC23" i="12"/>
  <c r="AG20" i="12"/>
  <c r="AB20" i="12"/>
  <c r="V18" i="12"/>
  <c r="AD24" i="12"/>
  <c r="AC24" i="12"/>
  <c r="X26" i="12"/>
  <c r="S26" i="12"/>
  <c r="U23" i="12"/>
  <c r="AD27" i="12"/>
  <c r="AB27" i="12"/>
  <c r="AD31" i="12"/>
  <c r="AE34" i="12"/>
  <c r="AF34" i="12"/>
  <c r="AB19" i="12"/>
  <c r="AC18" i="12"/>
  <c r="AE33" i="12"/>
  <c r="U28" i="12"/>
  <c r="U32" i="12"/>
  <c r="V32" i="12"/>
  <c r="U31" i="12"/>
  <c r="X35" i="12"/>
  <c r="V8" i="12"/>
  <c r="AC14" i="12"/>
  <c r="AC11" i="12"/>
  <c r="AD11" i="12"/>
  <c r="T19" i="12"/>
  <c r="U19" i="12"/>
  <c r="W27" i="12"/>
  <c r="S27" i="12"/>
  <c r="AB28" i="12"/>
  <c r="AD28" i="12"/>
  <c r="X13" i="12"/>
  <c r="V10" i="12"/>
  <c r="V14" i="12"/>
  <c r="X14" i="12"/>
  <c r="V15" i="12"/>
  <c r="T12" i="12"/>
  <c r="V16" i="12"/>
  <c r="AF29" i="12"/>
  <c r="AC29" i="12"/>
  <c r="AE30" i="12"/>
  <c r="AC30" i="12"/>
  <c r="AD21" i="12"/>
  <c r="AE21" i="12"/>
  <c r="AC26" i="12"/>
  <c r="S29" i="12"/>
  <c r="X14" i="11"/>
  <c r="AF16" i="11"/>
  <c r="AE20" i="11"/>
  <c r="AG20" i="11"/>
  <c r="U18" i="11"/>
  <c r="S18" i="11"/>
  <c r="AE22" i="11"/>
  <c r="AD22" i="11"/>
  <c r="AE26" i="11"/>
  <c r="AD26" i="11"/>
  <c r="AD30" i="11"/>
  <c r="AC30" i="11"/>
  <c r="AE24" i="11"/>
  <c r="AE28" i="11"/>
  <c r="AF21" i="11"/>
  <c r="AD25" i="11"/>
  <c r="W30" i="11"/>
  <c r="X30" i="11"/>
  <c r="AE32" i="11"/>
  <c r="AC36" i="11"/>
  <c r="AD11" i="11"/>
  <c r="AB12" i="11"/>
  <c r="V17" i="11"/>
  <c r="T17" i="11"/>
  <c r="AG23" i="11"/>
  <c r="AE15" i="11"/>
  <c r="AG19" i="11"/>
  <c r="W27" i="11"/>
  <c r="T21" i="11"/>
  <c r="U25" i="11"/>
  <c r="S22" i="11"/>
  <c r="V22" i="11"/>
  <c r="U26" i="11"/>
  <c r="T29" i="11"/>
  <c r="S29" i="11"/>
  <c r="V33" i="11"/>
  <c r="T37" i="11"/>
  <c r="V11" i="11"/>
  <c r="AE13" i="11"/>
  <c r="AC13" i="11"/>
  <c r="AF14" i="11"/>
  <c r="AD18" i="11"/>
  <c r="AB18" i="11"/>
  <c r="T12" i="11"/>
  <c r="V16" i="11"/>
  <c r="X20" i="11"/>
  <c r="AE37" i="11"/>
  <c r="AC37" i="11"/>
  <c r="AC34" i="11"/>
  <c r="AG31" i="11"/>
  <c r="AE31" i="11"/>
  <c r="AB35" i="11"/>
  <c r="AE10" i="11"/>
  <c r="AG17" i="11"/>
  <c r="V15" i="11"/>
  <c r="W19" i="11"/>
  <c r="W28" i="11"/>
  <c r="S34" i="11"/>
  <c r="U31" i="11"/>
  <c r="W31" i="11"/>
  <c r="U32" i="11"/>
  <c r="S32" i="11"/>
  <c r="V36" i="11"/>
  <c r="AB15" i="10"/>
  <c r="AG19" i="10"/>
  <c r="U24" i="10"/>
  <c r="X24" i="10"/>
  <c r="T31" i="10"/>
  <c r="U21" i="10"/>
  <c r="AC37" i="10"/>
  <c r="AE37" i="10"/>
  <c r="AG36" i="10"/>
  <c r="AF36" i="10"/>
  <c r="U14" i="10"/>
  <c r="S10" i="10"/>
  <c r="V20" i="10"/>
  <c r="X20" i="10"/>
  <c r="AG25" i="10"/>
  <c r="AC25" i="10"/>
  <c r="AE21" i="10"/>
  <c r="AB14" i="10"/>
  <c r="AF18" i="10"/>
  <c r="AF26" i="10"/>
  <c r="S34" i="10"/>
  <c r="T34" i="10"/>
  <c r="V32" i="10"/>
  <c r="V29" i="10"/>
  <c r="X37" i="10"/>
  <c r="V37" i="10"/>
  <c r="AC11" i="10"/>
  <c r="AE13" i="10"/>
  <c r="U18" i="10"/>
  <c r="AF22" i="10"/>
  <c r="AG22" i="10"/>
  <c r="W15" i="10"/>
  <c r="X19" i="10"/>
  <c r="AC30" i="10"/>
  <c r="AE31" i="10"/>
  <c r="AE27" i="10"/>
  <c r="S30" i="10"/>
  <c r="X30" i="10"/>
  <c r="S11" i="10"/>
  <c r="T11" i="10"/>
  <c r="W17" i="10"/>
  <c r="AD29" i="10"/>
  <c r="AC23" i="10"/>
  <c r="X23" i="10"/>
  <c r="S26" i="10"/>
  <c r="AB34" i="10"/>
  <c r="V35" i="10"/>
  <c r="T28" i="10"/>
  <c r="U36" i="10"/>
  <c r="X36" i="10"/>
  <c r="AG28" i="10"/>
  <c r="AE10" i="10"/>
  <c r="AG10" i="10"/>
  <c r="AF14" i="9"/>
  <c r="U15" i="9"/>
  <c r="X15" i="9"/>
  <c r="AG17" i="7"/>
  <c r="X22" i="7"/>
  <c r="W27" i="7"/>
  <c r="AE8" i="12"/>
  <c r="S21" i="7"/>
  <c r="AE22" i="7"/>
  <c r="AG34" i="7"/>
  <c r="V33" i="7"/>
  <c r="AD23" i="7"/>
  <c r="S30" i="7"/>
  <c r="AD13" i="20"/>
  <c r="AC17" i="20"/>
  <c r="S29" i="20"/>
  <c r="X18" i="20"/>
  <c r="W31" i="20"/>
  <c r="V31" i="20"/>
  <c r="AG11" i="20"/>
  <c r="W11" i="20"/>
  <c r="X13" i="20"/>
  <c r="AE24" i="20"/>
  <c r="AF28" i="20"/>
  <c r="V15" i="20"/>
  <c r="AG23" i="20"/>
  <c r="AB35" i="20"/>
  <c r="AG35" i="20"/>
  <c r="AD15" i="20"/>
  <c r="W21" i="19"/>
  <c r="AD20" i="19"/>
  <c r="AC33" i="19"/>
  <c r="AF11" i="19"/>
  <c r="V15" i="19"/>
  <c r="AF13" i="19"/>
  <c r="AE12" i="19"/>
  <c r="AC15" i="19"/>
  <c r="AB25" i="19"/>
  <c r="W28" i="19"/>
  <c r="S30" i="19"/>
  <c r="AD21" i="19"/>
  <c r="S9" i="19"/>
  <c r="T20" i="19"/>
  <c r="AB27" i="19"/>
  <c r="X12" i="19"/>
  <c r="AF24" i="19"/>
  <c r="AE10" i="19"/>
  <c r="AE12" i="18"/>
  <c r="V18" i="18"/>
  <c r="X18" i="18"/>
  <c r="AF20" i="18"/>
  <c r="AD20" i="18"/>
  <c r="S29" i="18"/>
  <c r="W22" i="18"/>
  <c r="AD22" i="18"/>
  <c r="AF22" i="18"/>
  <c r="V17" i="18"/>
  <c r="X21" i="18"/>
  <c r="AE23" i="18"/>
  <c r="AE32" i="18"/>
  <c r="X27" i="18"/>
  <c r="U31" i="18"/>
  <c r="V35" i="18"/>
  <c r="AB8" i="18"/>
  <c r="AB24" i="18"/>
  <c r="AE14" i="18"/>
  <c r="AB14" i="18"/>
  <c r="AE19" i="18"/>
  <c r="T32" i="18"/>
  <c r="AC33" i="18"/>
  <c r="S28" i="18"/>
  <c r="W19" i="18"/>
  <c r="AD31" i="18"/>
  <c r="V20" i="18"/>
  <c r="S23" i="18"/>
  <c r="T30" i="18"/>
  <c r="W21" i="17"/>
  <c r="X16" i="17"/>
  <c r="X31" i="17"/>
  <c r="W35" i="17"/>
  <c r="V20" i="17"/>
  <c r="W12" i="17"/>
  <c r="W25" i="17"/>
  <c r="S19" i="17"/>
  <c r="X23" i="17"/>
  <c r="W14" i="17"/>
  <c r="X27" i="17"/>
  <c r="V24" i="17"/>
  <c r="W36" i="17"/>
  <c r="V33" i="17"/>
  <c r="X37" i="17"/>
  <c r="S30" i="17"/>
  <c r="AE19" i="17"/>
  <c r="AB29" i="17"/>
  <c r="AB37" i="17"/>
  <c r="AB34" i="17"/>
  <c r="AD16" i="17"/>
  <c r="AC16" i="17"/>
  <c r="AB11" i="17"/>
  <c r="AG14" i="17"/>
  <c r="AG18" i="17"/>
  <c r="AD18" i="17"/>
  <c r="AD17" i="17"/>
  <c r="AF17" i="17"/>
  <c r="AG26" i="17"/>
  <c r="AE12" i="17"/>
  <c r="AG32" i="17"/>
  <c r="AD36" i="17"/>
  <c r="AE15" i="17"/>
  <c r="AD10" i="17"/>
  <c r="AD20" i="17"/>
  <c r="AB20" i="17"/>
  <c r="AF35" i="17"/>
  <c r="W11" i="16"/>
  <c r="V11" i="16"/>
  <c r="V37" i="16"/>
  <c r="AF22" i="16"/>
  <c r="AF37" i="16"/>
  <c r="AF24" i="16"/>
  <c r="AC32" i="16"/>
  <c r="AB21" i="16"/>
  <c r="AE14" i="16"/>
  <c r="W14" i="16"/>
  <c r="AD33" i="16"/>
  <c r="AC18" i="16"/>
  <c r="AF20" i="16"/>
  <c r="V23" i="16"/>
  <c r="W29" i="16"/>
  <c r="AF28" i="16"/>
  <c r="AF30" i="16"/>
  <c r="AF34" i="16"/>
  <c r="AE35" i="16"/>
  <c r="AD17" i="16"/>
  <c r="X24" i="16"/>
  <c r="T28" i="16"/>
  <c r="AF19" i="16"/>
  <c r="U26" i="16"/>
  <c r="W30" i="16"/>
  <c r="V31" i="16"/>
  <c r="S32" i="16"/>
  <c r="U36" i="16"/>
  <c r="AG21" i="15"/>
  <c r="AC20" i="15"/>
  <c r="AC24" i="15"/>
  <c r="AF24" i="15"/>
  <c r="AF28" i="15"/>
  <c r="AD36" i="15"/>
  <c r="X31" i="15"/>
  <c r="U35" i="15"/>
  <c r="AE13" i="15"/>
  <c r="AD11" i="15"/>
  <c r="AF22" i="15"/>
  <c r="AG27" i="15"/>
  <c r="W25" i="15"/>
  <c r="W33" i="15"/>
  <c r="AB35" i="15"/>
  <c r="AE23" i="15"/>
  <c r="AD29" i="15"/>
  <c r="AC33" i="15"/>
  <c r="AF12" i="15"/>
  <c r="V12" i="15"/>
  <c r="V23" i="15"/>
  <c r="X17" i="15"/>
  <c r="T18" i="15"/>
  <c r="U11" i="15"/>
  <c r="S15" i="15"/>
  <c r="S19" i="15"/>
  <c r="U24" i="15"/>
  <c r="W34" i="15"/>
  <c r="AB34" i="15"/>
  <c r="AD17" i="14"/>
  <c r="U25" i="14"/>
  <c r="T30" i="14"/>
  <c r="T27" i="14"/>
  <c r="X35" i="14"/>
  <c r="V29" i="14"/>
  <c r="V37" i="14"/>
  <c r="AE11" i="14"/>
  <c r="X22" i="14"/>
  <c r="AE35" i="14"/>
  <c r="U14" i="14"/>
  <c r="AE13" i="14"/>
  <c r="W16" i="14"/>
  <c r="T20" i="14"/>
  <c r="AG20" i="14"/>
  <c r="AE23" i="14"/>
  <c r="AG25" i="14"/>
  <c r="AB29" i="14"/>
  <c r="AB33" i="14"/>
  <c r="AD33" i="14"/>
  <c r="X32" i="14"/>
  <c r="AE16" i="14"/>
  <c r="AB16" i="14"/>
  <c r="AB14" i="14"/>
  <c r="AG22" i="14"/>
  <c r="AB30" i="14"/>
  <c r="AD34" i="14"/>
  <c r="AB36" i="14"/>
  <c r="S12" i="14"/>
  <c r="AE11" i="13"/>
  <c r="AG11" i="13"/>
  <c r="AE24" i="13"/>
  <c r="V13" i="13"/>
  <c r="T13" i="13"/>
  <c r="AF28" i="13"/>
  <c r="AG21" i="13"/>
  <c r="AB27" i="13"/>
  <c r="T23" i="13"/>
  <c r="AF31" i="13"/>
  <c r="AG12" i="13"/>
  <c r="W11" i="13"/>
  <c r="S15" i="13"/>
  <c r="X18" i="13"/>
  <c r="S16" i="13"/>
  <c r="AC22" i="13"/>
  <c r="AG25" i="13"/>
  <c r="AD26" i="13"/>
  <c r="U27" i="13"/>
  <c r="X10" i="13"/>
  <c r="V21" i="13"/>
  <c r="W30" i="13"/>
  <c r="AB9" i="13"/>
  <c r="AB14" i="13"/>
  <c r="S20" i="13"/>
  <c r="U29" i="13"/>
  <c r="AF8" i="12"/>
  <c r="X20" i="12"/>
  <c r="AC32" i="12"/>
  <c r="AE12" i="12"/>
  <c r="AG12" i="12"/>
  <c r="T34" i="12"/>
  <c r="AB16" i="12"/>
  <c r="AC20" i="12"/>
  <c r="T26" i="12"/>
  <c r="W23" i="12"/>
  <c r="AB35" i="12"/>
  <c r="AD34" i="12"/>
  <c r="AG17" i="12"/>
  <c r="AE18" i="12"/>
  <c r="AD33" i="12"/>
  <c r="V28" i="12"/>
  <c r="X8" i="12"/>
  <c r="AB14" i="12"/>
  <c r="AG28" i="12"/>
  <c r="W16" i="12"/>
  <c r="AC21" i="12"/>
  <c r="AC22" i="12"/>
  <c r="AD22" i="12"/>
  <c r="W14" i="11"/>
  <c r="V18" i="11"/>
  <c r="V24" i="11"/>
  <c r="X24" i="11"/>
  <c r="AG28" i="11"/>
  <c r="AD21" i="11"/>
  <c r="AC25" i="11"/>
  <c r="S30" i="11"/>
  <c r="T30" i="11"/>
  <c r="AC32" i="11"/>
  <c r="AE36" i="11"/>
  <c r="AB11" i="11"/>
  <c r="AC12" i="11"/>
  <c r="AF23" i="11"/>
  <c r="X23" i="11"/>
  <c r="T25" i="11"/>
  <c r="U22" i="11"/>
  <c r="T26" i="11"/>
  <c r="V29" i="11"/>
  <c r="AD13" i="11"/>
  <c r="AE14" i="11"/>
  <c r="AG18" i="11"/>
  <c r="W20" i="11"/>
  <c r="AB33" i="11"/>
  <c r="AG33" i="11"/>
  <c r="AB34" i="11"/>
  <c r="AC10" i="11"/>
  <c r="T10" i="11"/>
  <c r="U19" i="11"/>
  <c r="U28" i="11"/>
  <c r="V34" i="11"/>
  <c r="V31" i="11"/>
  <c r="V35" i="11"/>
  <c r="T35" i="11"/>
  <c r="AC19" i="10"/>
  <c r="W31" i="10"/>
  <c r="W21" i="10"/>
  <c r="T25" i="10"/>
  <c r="T14" i="10"/>
  <c r="X10" i="10"/>
  <c r="U16" i="10"/>
  <c r="AF17" i="10"/>
  <c r="AF14" i="10"/>
  <c r="V22" i="10"/>
  <c r="AD26" i="10"/>
  <c r="T33" i="10"/>
  <c r="T37" i="10"/>
  <c r="AF11" i="10"/>
  <c r="AG16" i="10"/>
  <c r="W13" i="10"/>
  <c r="W18" i="10"/>
  <c r="AD22" i="10"/>
  <c r="V15" i="10"/>
  <c r="AG30" i="10"/>
  <c r="AB33" i="10"/>
  <c r="AD27" i="10"/>
  <c r="V30" i="10"/>
  <c r="W27" i="10"/>
  <c r="AF23" i="10"/>
  <c r="S23" i="10"/>
  <c r="T35" i="10"/>
  <c r="AG24" i="10"/>
  <c r="AC28" i="10"/>
  <c r="AC10" i="10"/>
  <c r="X22" i="9"/>
  <c r="U22" i="9"/>
  <c r="X19" i="9"/>
  <c r="AC15" i="9"/>
  <c r="AD19" i="9"/>
  <c r="V21" i="9"/>
  <c r="AB25" i="9"/>
  <c r="S27" i="9"/>
  <c r="AB30" i="9"/>
  <c r="AD35" i="9"/>
  <c r="W12" i="9"/>
  <c r="AB13" i="9"/>
  <c r="X31" i="9"/>
  <c r="AC27" i="9"/>
  <c r="AC24" i="9"/>
  <c r="AE24" i="9"/>
  <c r="AE28" i="9"/>
  <c r="S34" i="9"/>
  <c r="X35" i="9"/>
  <c r="X32" i="9"/>
  <c r="U36" i="9"/>
  <c r="S36" i="9"/>
  <c r="AE11" i="9"/>
  <c r="W14" i="9"/>
  <c r="X11" i="9"/>
  <c r="T24" i="9"/>
  <c r="U28" i="9"/>
  <c r="V28" i="9"/>
  <c r="S25" i="9"/>
  <c r="AE29" i="9"/>
  <c r="AC32" i="9"/>
  <c r="AE12" i="9"/>
  <c r="AC12" i="9"/>
  <c r="AC16" i="9"/>
  <c r="AF33" i="9"/>
  <c r="AG33" i="9"/>
  <c r="AD37" i="9"/>
  <c r="X29" i="9"/>
  <c r="S37" i="9"/>
  <c r="AG11" i="8"/>
  <c r="AG16" i="8"/>
  <c r="AD16" i="8"/>
  <c r="AC26" i="8"/>
  <c r="AF26" i="8"/>
  <c r="AG19" i="8"/>
  <c r="AB25" i="8"/>
  <c r="AC25" i="8"/>
  <c r="W13" i="8"/>
  <c r="T23" i="8"/>
  <c r="AG24" i="8"/>
  <c r="AG31" i="8"/>
  <c r="AG35" i="8"/>
  <c r="AB13" i="8"/>
  <c r="X14" i="8"/>
  <c r="AE12" i="8"/>
  <c r="AF12" i="8"/>
  <c r="X33" i="8"/>
  <c r="U33" i="8"/>
  <c r="AB17" i="8"/>
  <c r="AG17" i="8"/>
  <c r="AC15" i="8"/>
  <c r="AG18" i="8"/>
  <c r="W34" i="8"/>
  <c r="T34" i="8"/>
  <c r="S25" i="8"/>
  <c r="AF33" i="8"/>
  <c r="AC33" i="8"/>
  <c r="X31" i="8"/>
  <c r="U35" i="8"/>
  <c r="S35" i="8"/>
  <c r="V32" i="8"/>
  <c r="X36" i="8"/>
  <c r="V11" i="8"/>
  <c r="AB23" i="8"/>
  <c r="S37" i="8"/>
  <c r="T10" i="8"/>
  <c r="V10" i="8"/>
  <c r="V28" i="8"/>
  <c r="AE32" i="8"/>
  <c r="AC36" i="8"/>
  <c r="AF33" i="7"/>
  <c r="W34" i="7"/>
  <c r="AD12" i="7"/>
  <c r="AB8" i="12"/>
  <c r="U13" i="7"/>
  <c r="AG22" i="7"/>
  <c r="AC34" i="7"/>
  <c r="V29" i="7"/>
  <c r="AE24" i="7"/>
  <c r="AD28" i="7"/>
  <c r="V17" i="16"/>
  <c r="V29" i="20"/>
  <c r="U24" i="20"/>
  <c r="T10" i="20"/>
  <c r="AG16" i="20"/>
  <c r="AC20" i="20"/>
  <c r="T33" i="20"/>
  <c r="S31" i="20"/>
  <c r="U31" i="20"/>
  <c r="T12" i="20"/>
  <c r="S11" i="20"/>
  <c r="V23" i="20"/>
  <c r="W17" i="20"/>
  <c r="S9" i="20"/>
  <c r="T16" i="20"/>
  <c r="AD26" i="20"/>
  <c r="U25" i="20"/>
  <c r="AE35" i="20"/>
  <c r="S34" i="20"/>
  <c r="AD10" i="20"/>
  <c r="AD9" i="19"/>
  <c r="AD8" i="19"/>
  <c r="AC16" i="19"/>
  <c r="AF33" i="19"/>
  <c r="X17" i="19"/>
  <c r="AG22" i="19"/>
  <c r="AC31" i="19"/>
  <c r="AE25" i="19"/>
  <c r="T28" i="19"/>
  <c r="X30" i="19"/>
  <c r="W10" i="19"/>
  <c r="W16" i="19"/>
  <c r="W20" i="19"/>
  <c r="AG17" i="19"/>
  <c r="AF26" i="19"/>
  <c r="AG34" i="19"/>
  <c r="V12" i="19"/>
  <c r="T12" i="19"/>
  <c r="T14" i="19"/>
  <c r="S29" i="19"/>
  <c r="AB24" i="19"/>
  <c r="AC35" i="19"/>
  <c r="S31" i="19"/>
  <c r="V31" i="19"/>
  <c r="AB20" i="18"/>
  <c r="S22" i="18"/>
  <c r="U25" i="18"/>
  <c r="AB23" i="18"/>
  <c r="V11" i="18"/>
  <c r="AE24" i="18"/>
  <c r="T10" i="18"/>
  <c r="S24" i="18"/>
  <c r="U33" i="18"/>
  <c r="AF29" i="18"/>
  <c r="AE33" i="18"/>
  <c r="U16" i="18"/>
  <c r="U8" i="18"/>
  <c r="AE30" i="18"/>
  <c r="AD10" i="18"/>
  <c r="AE31" i="18"/>
  <c r="AG31" i="18"/>
  <c r="T28" i="17"/>
  <c r="U31" i="17"/>
  <c r="X12" i="17"/>
  <c r="U25" i="17"/>
  <c r="W15" i="17"/>
  <c r="W19" i="17"/>
  <c r="T22" i="17"/>
  <c r="W32" i="17"/>
  <c r="S24" i="17"/>
  <c r="X36" i="17"/>
  <c r="S29" i="17"/>
  <c r="X33" i="17"/>
  <c r="V26" i="17"/>
  <c r="T17" i="17"/>
  <c r="W30" i="17"/>
  <c r="AF23" i="17"/>
  <c r="AC25" i="17"/>
  <c r="AC18" i="17"/>
  <c r="AB22" i="17"/>
  <c r="AF31" i="17"/>
  <c r="AB13" i="17"/>
  <c r="AC30" i="17"/>
  <c r="AC27" i="17"/>
  <c r="AF33" i="17"/>
  <c r="AC32" i="17"/>
  <c r="AC36" i="17"/>
  <c r="X13" i="16"/>
  <c r="X10" i="16"/>
  <c r="S10" i="16"/>
  <c r="V20" i="16"/>
  <c r="AC36" i="16"/>
  <c r="W16" i="16"/>
  <c r="X12" i="16"/>
  <c r="AE37" i="16"/>
  <c r="AD24" i="16"/>
  <c r="AB32" i="16"/>
  <c r="U14" i="16"/>
  <c r="T34" i="16"/>
  <c r="W15" i="16"/>
  <c r="AE18" i="16"/>
  <c r="AF15" i="16"/>
  <c r="AG11" i="16"/>
  <c r="AB20" i="16"/>
  <c r="AB25" i="16"/>
  <c r="AG25" i="16"/>
  <c r="AG26" i="16"/>
  <c r="AE28" i="16"/>
  <c r="AD30" i="16"/>
  <c r="AB31" i="16"/>
  <c r="AE31" i="16"/>
  <c r="T18" i="16"/>
  <c r="AC13" i="16"/>
  <c r="S24" i="16"/>
  <c r="X21" i="16"/>
  <c r="AD19" i="16"/>
  <c r="AG23" i="16"/>
  <c r="W26" i="16"/>
  <c r="T27" i="16"/>
  <c r="AF27" i="16"/>
  <c r="U30" i="16"/>
  <c r="W25" i="16"/>
  <c r="AF10" i="15"/>
  <c r="AE24" i="15"/>
  <c r="AF32" i="15"/>
  <c r="AF36" i="15"/>
  <c r="V31" i="15"/>
  <c r="AG11" i="15"/>
  <c r="AC11" i="15"/>
  <c r="U20" i="15"/>
  <c r="AC25" i="15"/>
  <c r="AF27" i="15"/>
  <c r="V21" i="15"/>
  <c r="U29" i="15"/>
  <c r="AD16" i="15"/>
  <c r="AD18" i="15"/>
  <c r="AF23" i="15"/>
  <c r="AD31" i="15"/>
  <c r="AE33" i="15"/>
  <c r="AB33" i="15"/>
  <c r="U9" i="15"/>
  <c r="U16" i="15"/>
  <c r="V17" i="15"/>
  <c r="W17" i="15"/>
  <c r="V14" i="15"/>
  <c r="W11" i="15"/>
  <c r="V19" i="15"/>
  <c r="T24" i="15"/>
  <c r="AC26" i="15"/>
  <c r="U28" i="15"/>
  <c r="S30" i="15"/>
  <c r="U34" i="15"/>
  <c r="AF30" i="15"/>
  <c r="AD34" i="15"/>
  <c r="S21" i="14"/>
  <c r="X15" i="14"/>
  <c r="W15" i="14"/>
  <c r="U19" i="14"/>
  <c r="AD27" i="14"/>
  <c r="V23" i="14"/>
  <c r="W27" i="14"/>
  <c r="X29" i="14"/>
  <c r="AD19" i="14"/>
  <c r="V18" i="14"/>
  <c r="S28" i="14"/>
  <c r="X28" i="14"/>
  <c r="AC28" i="14"/>
  <c r="AG13" i="14"/>
  <c r="AF10" i="14"/>
  <c r="T10" i="14"/>
  <c r="S20" i="14"/>
  <c r="AE20" i="14"/>
  <c r="AC20" i="14"/>
  <c r="U31" i="14"/>
  <c r="AE25" i="14"/>
  <c r="AE33" i="14"/>
  <c r="V32" i="14"/>
  <c r="W36" i="14"/>
  <c r="AG21" i="14"/>
  <c r="AC14" i="14"/>
  <c r="X26" i="14"/>
  <c r="AC22" i="14"/>
  <c r="AC26" i="14"/>
  <c r="AE30" i="14"/>
  <c r="U34" i="14"/>
  <c r="AE32" i="14"/>
  <c r="AG12" i="14"/>
  <c r="U12" i="14"/>
  <c r="AB24" i="13"/>
  <c r="S22" i="13"/>
  <c r="T34" i="13"/>
  <c r="T25" i="13"/>
  <c r="AF21" i="13"/>
  <c r="U23" i="13"/>
  <c r="X23" i="13"/>
  <c r="AD32" i="13"/>
  <c r="AE12" i="13"/>
  <c r="AF12" i="13"/>
  <c r="V33" i="13"/>
  <c r="AD19" i="13"/>
  <c r="AC25" i="13"/>
  <c r="X28" i="13"/>
  <c r="W35" i="13"/>
  <c r="T10" i="13"/>
  <c r="U30" i="13"/>
  <c r="AG15" i="13"/>
  <c r="AG9" i="13"/>
  <c r="AE9" i="13"/>
  <c r="AD10" i="13"/>
  <c r="AE17" i="13"/>
  <c r="T26" i="13"/>
  <c r="AC29" i="13"/>
  <c r="U20" i="12"/>
  <c r="AB15" i="12"/>
  <c r="AD15" i="12"/>
  <c r="T24" i="12"/>
  <c r="T30" i="12"/>
  <c r="AB32" i="12"/>
  <c r="T25" i="12"/>
  <c r="S34" i="12"/>
  <c r="AG23" i="12"/>
  <c r="S18" i="12"/>
  <c r="AF24" i="12"/>
  <c r="V22" i="12"/>
  <c r="V26" i="12"/>
  <c r="AG27" i="12"/>
  <c r="AG31" i="12"/>
  <c r="AC19" i="12"/>
  <c r="AD18" i="12"/>
  <c r="S28" i="12"/>
  <c r="X31" i="12"/>
  <c r="W31" i="12"/>
  <c r="S35" i="12"/>
  <c r="AE14" i="12"/>
  <c r="W13" i="12"/>
  <c r="X10" i="12"/>
  <c r="U10" i="12"/>
  <c r="S14" i="12"/>
  <c r="X15" i="12"/>
  <c r="W12" i="12"/>
  <c r="T16" i="12"/>
  <c r="AB29" i="12"/>
  <c r="AG29" i="12"/>
  <c r="AG30" i="12"/>
  <c r="X21" i="12"/>
  <c r="AF22" i="12"/>
  <c r="AF26" i="12"/>
  <c r="T29" i="12"/>
  <c r="V14" i="11"/>
  <c r="S14" i="11"/>
  <c r="AD20" i="11"/>
  <c r="AG22" i="11"/>
  <c r="AG26" i="11"/>
  <c r="AF28" i="11"/>
  <c r="V30" i="11"/>
  <c r="AG12" i="11"/>
  <c r="AG15" i="11"/>
  <c r="T23" i="11"/>
  <c r="V21" i="11"/>
  <c r="AB14" i="11"/>
  <c r="AE18" i="11"/>
  <c r="U16" i="11"/>
  <c r="AG27" i="11"/>
  <c r="AE33" i="11"/>
  <c r="AC33" i="11"/>
  <c r="AD34" i="11"/>
  <c r="W10" i="11"/>
  <c r="T15" i="11"/>
  <c r="AG29" i="11"/>
  <c r="AF19" i="10"/>
  <c r="V24" i="10"/>
  <c r="AE35" i="10"/>
  <c r="AE32" i="10"/>
  <c r="S14" i="10"/>
  <c r="V10" i="10"/>
  <c r="W16" i="10"/>
  <c r="T20" i="10"/>
  <c r="AB17" i="10"/>
  <c r="AC14" i="10"/>
  <c r="S22" i="10"/>
  <c r="V34" i="10"/>
  <c r="U29" i="10"/>
  <c r="U37" i="10"/>
  <c r="AE22" i="10"/>
  <c r="X15" i="10"/>
  <c r="V19" i="10"/>
  <c r="AF30" i="10"/>
  <c r="AG31" i="10"/>
  <c r="U11" i="10"/>
  <c r="AC12" i="10"/>
  <c r="AF29" i="10"/>
  <c r="V27" i="10"/>
  <c r="X27" i="10"/>
  <c r="AE34" i="10"/>
  <c r="U28" i="10"/>
  <c r="AB28" i="10"/>
  <c r="T10" i="9"/>
  <c r="AC14" i="9"/>
  <c r="T15" i="9"/>
  <c r="V19" i="9"/>
  <c r="T19" i="9"/>
  <c r="AB15" i="9"/>
  <c r="T13" i="9"/>
  <c r="X17" i="9"/>
  <c r="AE30" i="9"/>
  <c r="AG30" i="9"/>
  <c r="AG34" i="9"/>
  <c r="AE31" i="9"/>
  <c r="S12" i="9"/>
  <c r="V16" i="9"/>
  <c r="X20" i="9"/>
  <c r="AD22" i="9"/>
  <c r="V26" i="9"/>
  <c r="X26" i="9"/>
  <c r="U31" i="9"/>
  <c r="AF23" i="9"/>
  <c r="AE27" i="9"/>
  <c r="AF24" i="9"/>
  <c r="V35" i="9"/>
  <c r="T35" i="9"/>
  <c r="S14" i="9"/>
  <c r="X14" i="9"/>
  <c r="W11" i="9"/>
  <c r="AB17" i="9"/>
  <c r="AC17" i="9"/>
  <c r="AD21" i="9"/>
  <c r="W30" i="9"/>
  <c r="U30" i="9"/>
  <c r="V24" i="9"/>
  <c r="AB32" i="9"/>
  <c r="AG36" i="9"/>
  <c r="S18" i="9"/>
  <c r="T18" i="9"/>
  <c r="AG18" i="9"/>
  <c r="AB16" i="9"/>
  <c r="AG20" i="9"/>
  <c r="AE33" i="9"/>
  <c r="AD33" i="9"/>
  <c r="S29" i="9"/>
  <c r="X33" i="9"/>
  <c r="V37" i="9"/>
  <c r="AE11" i="8"/>
  <c r="W26" i="8"/>
  <c r="V26" i="8"/>
  <c r="AC16" i="8"/>
  <c r="AD26" i="8"/>
  <c r="X29" i="8"/>
  <c r="AC19" i="8"/>
  <c r="T13" i="8"/>
  <c r="V17" i="8"/>
  <c r="U21" i="8"/>
  <c r="S23" i="8"/>
  <c r="AG28" i="8"/>
  <c r="AD30" i="8"/>
  <c r="AG34" i="8"/>
  <c r="AB31" i="8"/>
  <c r="AC35" i="8"/>
  <c r="W14" i="8"/>
  <c r="AB37" i="8"/>
  <c r="AG37" i="8"/>
  <c r="U30" i="8"/>
  <c r="T33" i="8"/>
  <c r="AE14" i="8"/>
  <c r="AB14" i="8"/>
  <c r="AB18" i="8"/>
  <c r="V22" i="8"/>
  <c r="T20" i="8"/>
  <c r="W24" i="8"/>
  <c r="AC27" i="8"/>
  <c r="V34" i="8"/>
  <c r="X34" i="8"/>
  <c r="V31" i="8"/>
  <c r="S31" i="8"/>
  <c r="T36" i="8"/>
  <c r="S11" i="8"/>
  <c r="AC23" i="8"/>
  <c r="AC20" i="8"/>
  <c r="AB29" i="8"/>
  <c r="AC29" i="8"/>
  <c r="W10" i="8"/>
  <c r="X18" i="8"/>
  <c r="W15" i="8"/>
  <c r="S17" i="16"/>
  <c r="S9" i="12"/>
  <c r="AD27" i="7"/>
  <c r="AG32" i="7"/>
  <c r="T17" i="16"/>
  <c r="X9" i="12"/>
  <c r="T8" i="20"/>
  <c r="T13" i="7"/>
  <c r="S29" i="7"/>
  <c r="AD18" i="7"/>
  <c r="AC26" i="7"/>
  <c r="S34" i="7"/>
  <c r="U30" i="7"/>
  <c r="AF23" i="7"/>
  <c r="AB30" i="20"/>
  <c r="AG34" i="20"/>
  <c r="W10" i="20"/>
  <c r="AE8" i="20"/>
  <c r="AC16" i="20"/>
  <c r="AC32" i="20"/>
  <c r="AE27" i="20"/>
  <c r="S33" i="20"/>
  <c r="X12" i="20"/>
  <c r="AB18" i="20"/>
  <c r="W13" i="20"/>
  <c r="AC33" i="20"/>
  <c r="V9" i="20"/>
  <c r="X19" i="20"/>
  <c r="AB23" i="20"/>
  <c r="AD31" i="20"/>
  <c r="S30" i="20"/>
  <c r="V34" i="20"/>
  <c r="AG15" i="20"/>
  <c r="AF16" i="19"/>
  <c r="U25" i="19"/>
  <c r="AF29" i="19"/>
  <c r="AD14" i="19"/>
  <c r="AD19" i="19"/>
  <c r="AC23" i="19"/>
  <c r="T30" i="19"/>
  <c r="V34" i="19"/>
  <c r="W8" i="19"/>
  <c r="AC21" i="19"/>
  <c r="AC17" i="19"/>
  <c r="W22" i="19"/>
  <c r="AC30" i="19"/>
  <c r="AC34" i="19"/>
  <c r="S18" i="19"/>
  <c r="AF35" i="19"/>
  <c r="W27" i="19"/>
  <c r="U31" i="19"/>
  <c r="X35" i="19"/>
  <c r="AB21" i="18"/>
  <c r="AC13" i="18"/>
  <c r="AE13" i="18"/>
  <c r="AC23" i="18"/>
  <c r="V27" i="18"/>
  <c r="AC8" i="18"/>
  <c r="AB16" i="18"/>
  <c r="AD27" i="18"/>
  <c r="AG17" i="18"/>
  <c r="AB25" i="18"/>
  <c r="AB28" i="18"/>
  <c r="X15" i="18"/>
  <c r="U19" i="18"/>
  <c r="V23" i="18"/>
  <c r="V13" i="17"/>
  <c r="S16" i="17"/>
  <c r="T20" i="17"/>
  <c r="U12" i="17"/>
  <c r="X15" i="17"/>
  <c r="V18" i="17"/>
  <c r="X22" i="17"/>
  <c r="T32" i="17"/>
  <c r="T24" i="17"/>
  <c r="T11" i="17"/>
  <c r="U36" i="17"/>
  <c r="T34" i="17"/>
  <c r="W29" i="17"/>
  <c r="W10" i="17"/>
  <c r="W26" i="17"/>
  <c r="X17" i="17"/>
  <c r="AD23" i="17"/>
  <c r="AG28" i="17"/>
  <c r="AE29" i="17"/>
  <c r="AG34" i="17"/>
  <c r="AG31" i="17"/>
  <c r="AB26" i="17"/>
  <c r="AG12" i="17"/>
  <c r="AG24" i="17"/>
  <c r="AE36" i="17"/>
  <c r="AD15" i="17"/>
  <c r="AB10" i="17"/>
  <c r="AE35" i="17"/>
  <c r="U11" i="16"/>
  <c r="AF12" i="16"/>
  <c r="T37" i="16"/>
  <c r="V16" i="16"/>
  <c r="V12" i="16"/>
  <c r="AG22" i="16"/>
  <c r="AG24" i="16"/>
  <c r="AC29" i="16"/>
  <c r="AE32" i="16"/>
  <c r="AG14" i="16"/>
  <c r="S34" i="16"/>
  <c r="AF33" i="16"/>
  <c r="S15" i="16"/>
  <c r="AE15" i="16"/>
  <c r="AD20" i="16"/>
  <c r="AE25" i="16"/>
  <c r="AE26" i="16"/>
  <c r="AC26" i="16"/>
  <c r="T29" i="16"/>
  <c r="AC34" i="16"/>
  <c r="AD31" i="16"/>
  <c r="AG35" i="16"/>
  <c r="AF17" i="16"/>
  <c r="AE13" i="16"/>
  <c r="AF13" i="16"/>
  <c r="T22" i="16"/>
  <c r="AD23" i="16"/>
  <c r="S26" i="16"/>
  <c r="W27" i="16"/>
  <c r="X33" i="16"/>
  <c r="AB27" i="16"/>
  <c r="V25" i="16"/>
  <c r="W31" i="16"/>
  <c r="W35" i="16"/>
  <c r="AC9" i="15"/>
  <c r="S13" i="15"/>
  <c r="AB10" i="15"/>
  <c r="X27" i="15"/>
  <c r="AE20" i="15"/>
  <c r="AD28" i="15"/>
  <c r="AB36" i="15"/>
  <c r="W35" i="15"/>
  <c r="AG13" i="15"/>
  <c r="X22" i="15"/>
  <c r="AE25" i="15"/>
  <c r="U25" i="15"/>
  <c r="U33" i="15"/>
  <c r="AF15" i="15"/>
  <c r="AG15" i="15"/>
  <c r="AG19" i="15"/>
  <c r="AC17" i="15"/>
  <c r="AG14" i="15"/>
  <c r="AG18" i="15"/>
  <c r="X26" i="15"/>
  <c r="AF29" i="15"/>
  <c r="S32" i="15"/>
  <c r="X36" i="15"/>
  <c r="X12" i="15"/>
  <c r="X23" i="15"/>
  <c r="X11" i="15"/>
  <c r="U15" i="15"/>
  <c r="S24" i="15"/>
  <c r="V30" i="15"/>
  <c r="AE30" i="15"/>
  <c r="X10" i="15"/>
  <c r="T17" i="14"/>
  <c r="AF24" i="14"/>
  <c r="AE17" i="14"/>
  <c r="U15" i="14"/>
  <c r="W19" i="14"/>
  <c r="T25" i="14"/>
  <c r="X23" i="14"/>
  <c r="U23" i="14"/>
  <c r="AE31" i="14"/>
  <c r="T29" i="14"/>
  <c r="T33" i="14"/>
  <c r="V33" i="14"/>
  <c r="AE15" i="14"/>
  <c r="AF19" i="14"/>
  <c r="V22" i="14"/>
  <c r="V28" i="14"/>
  <c r="T28" i="14"/>
  <c r="AB13" i="14"/>
  <c r="X16" i="14"/>
  <c r="AC23" i="14"/>
  <c r="T31" i="14"/>
  <c r="AE29" i="14"/>
  <c r="AB37" i="14"/>
  <c r="AG37" i="14"/>
  <c r="S36" i="14"/>
  <c r="AB21" i="14"/>
  <c r="AF18" i="14"/>
  <c r="AE18" i="14"/>
  <c r="V26" i="14"/>
  <c r="AF26" i="14"/>
  <c r="W34" i="14"/>
  <c r="AC34" i="14"/>
  <c r="AG32" i="14"/>
  <c r="AD36" i="14"/>
  <c r="AC12" i="14"/>
  <c r="S13" i="14"/>
  <c r="T14" i="13"/>
  <c r="AC24" i="13"/>
  <c r="AE28" i="13"/>
  <c r="AE27" i="13"/>
  <c r="U24" i="13"/>
  <c r="AG31" i="13"/>
  <c r="AB30" i="13"/>
  <c r="AC34" i="13"/>
  <c r="W18" i="13"/>
  <c r="AB22" i="13"/>
  <c r="S28" i="13"/>
  <c r="X27" i="13"/>
  <c r="W31" i="13"/>
  <c r="S35" i="13"/>
  <c r="AE15" i="13"/>
  <c r="AC15" i="13"/>
  <c r="AC9" i="13"/>
  <c r="AG20" i="13"/>
  <c r="T29" i="13"/>
  <c r="AF33" i="13"/>
  <c r="AG13" i="12"/>
  <c r="AE15" i="12"/>
  <c r="W24" i="12"/>
  <c r="V30" i="12"/>
  <c r="AC9" i="12"/>
  <c r="V34" i="12"/>
  <c r="AB23" i="12"/>
  <c r="T18" i="12"/>
  <c r="W22" i="12"/>
  <c r="AG35" i="12"/>
  <c r="AB34" i="12"/>
  <c r="AE19" i="12"/>
  <c r="AF17" i="12"/>
  <c r="X28" i="12"/>
  <c r="V31" i="12"/>
  <c r="V35" i="12"/>
  <c r="W35" i="12"/>
  <c r="AF11" i="12"/>
  <c r="U27" i="12"/>
  <c r="AE28" i="12"/>
  <c r="W10" i="12"/>
  <c r="W14" i="12"/>
  <c r="T15" i="12"/>
  <c r="AE29" i="12"/>
  <c r="V21" i="12"/>
  <c r="W21" i="12"/>
  <c r="AB21" i="12"/>
  <c r="AB26" i="12"/>
  <c r="AG16" i="11"/>
  <c r="AG30" i="11"/>
  <c r="AF24" i="11"/>
  <c r="AE25" i="11"/>
  <c r="AC15" i="11"/>
  <c r="AC19" i="11"/>
  <c r="W23" i="11"/>
  <c r="T27" i="11"/>
  <c r="W25" i="11"/>
  <c r="X33" i="11"/>
  <c r="S37" i="11"/>
  <c r="X11" i="11"/>
  <c r="AG13" i="11"/>
  <c r="AD14" i="11"/>
  <c r="X16" i="11"/>
  <c r="U20" i="11"/>
  <c r="AE27" i="11"/>
  <c r="AF27" i="11"/>
  <c r="AC31" i="11"/>
  <c r="AG35" i="11"/>
  <c r="AC17" i="11"/>
  <c r="S15" i="11"/>
  <c r="S19" i="11"/>
  <c r="AB29" i="11"/>
  <c r="S28" i="11"/>
  <c r="X32" i="11"/>
  <c r="X36" i="11"/>
  <c r="AB19" i="10"/>
  <c r="AG20" i="10"/>
  <c r="W24" i="10"/>
  <c r="AC35" i="10"/>
  <c r="X31" i="10"/>
  <c r="U25" i="10"/>
  <c r="AF37" i="10"/>
  <c r="AG32" i="10"/>
  <c r="AB36" i="10"/>
  <c r="X12" i="10"/>
  <c r="X16" i="10"/>
  <c r="AG17" i="10"/>
  <c r="AE14" i="10"/>
  <c r="AB18" i="10"/>
  <c r="U22" i="10"/>
  <c r="T32" i="10"/>
  <c r="V33" i="10"/>
  <c r="AD11" i="10"/>
  <c r="AG13" i="10"/>
  <c r="X18" i="10"/>
  <c r="T15" i="10"/>
  <c r="T19" i="10"/>
  <c r="AE33" i="10"/>
  <c r="AF31" i="10"/>
  <c r="S17" i="10"/>
  <c r="AF12" i="10"/>
  <c r="AG23" i="10"/>
  <c r="V23" i="10"/>
  <c r="T26" i="10"/>
  <c r="S35" i="10"/>
  <c r="AE24" i="10"/>
  <c r="AD10" i="10"/>
  <c r="V15" i="9"/>
  <c r="V22" i="9"/>
  <c r="S19" i="9"/>
  <c r="AF19" i="9"/>
  <c r="T17" i="9"/>
  <c r="T21" i="9"/>
  <c r="AG25" i="9"/>
  <c r="AC30" i="9"/>
  <c r="AB34" i="9"/>
  <c r="AB31" i="9"/>
  <c r="AC35" i="9"/>
  <c r="W20" i="9"/>
  <c r="AG22" i="9"/>
  <c r="T26" i="9"/>
  <c r="AD24" i="9"/>
  <c r="AG28" i="9"/>
  <c r="X34" i="9"/>
  <c r="U32" i="9"/>
  <c r="W32" i="9"/>
  <c r="X36" i="9"/>
  <c r="AG11" i="9"/>
  <c r="AD11" i="9"/>
  <c r="V14" i="9"/>
  <c r="U14" i="9"/>
  <c r="V11" i="9"/>
  <c r="AF21" i="9"/>
  <c r="W23" i="9"/>
  <c r="U24" i="9"/>
  <c r="T28" i="9"/>
  <c r="X25" i="9"/>
  <c r="V25" i="9"/>
  <c r="AG29" i="9"/>
  <c r="AB36" i="9"/>
  <c r="AG12" i="9"/>
  <c r="AD12" i="9"/>
  <c r="AE18" i="9"/>
  <c r="AC18" i="9"/>
  <c r="AE16" i="9"/>
  <c r="AB20" i="9"/>
  <c r="AG26" i="9"/>
  <c r="AE37" i="9"/>
  <c r="AG37" i="9"/>
  <c r="W33" i="9"/>
  <c r="V33" i="9"/>
  <c r="AC11" i="8"/>
  <c r="S26" i="8"/>
  <c r="T26" i="8"/>
  <c r="AE16" i="8"/>
  <c r="AE26" i="8"/>
  <c r="AB26" i="8"/>
  <c r="T29" i="8"/>
  <c r="X21" i="8"/>
  <c r="S27" i="8"/>
  <c r="AF24" i="8"/>
  <c r="AB28" i="8"/>
  <c r="AD31" i="8"/>
  <c r="AE31" i="8"/>
  <c r="AE35" i="8"/>
  <c r="S14" i="8"/>
  <c r="AG12" i="8"/>
  <c r="AE37" i="8"/>
  <c r="W30" i="8"/>
  <c r="V33" i="8"/>
  <c r="AD17" i="8"/>
  <c r="AB15" i="8"/>
  <c r="W22" i="8"/>
  <c r="W20" i="8"/>
  <c r="V24" i="8"/>
  <c r="AF27" i="8"/>
  <c r="V25" i="8"/>
  <c r="W25" i="8"/>
  <c r="AD33" i="8"/>
  <c r="V35" i="8"/>
  <c r="X35" i="8"/>
  <c r="X32" i="8"/>
  <c r="U36" i="8"/>
  <c r="W36" i="8"/>
  <c r="T11" i="8"/>
  <c r="AD23" i="8"/>
  <c r="AB20" i="8"/>
  <c r="AE29" i="8"/>
  <c r="AG29" i="8"/>
  <c r="U37" i="8"/>
  <c r="S10" i="8"/>
  <c r="V18" i="8"/>
  <c r="X28" i="8"/>
  <c r="AG32" i="8"/>
  <c r="V24" i="7"/>
  <c r="T13" i="16"/>
  <c r="AC8" i="12"/>
  <c r="W8" i="20"/>
  <c r="AB22" i="7"/>
  <c r="AC22" i="7"/>
  <c r="AC35" i="7"/>
  <c r="AE15" i="7"/>
  <c r="W22" i="7"/>
  <c r="AE31" i="7"/>
  <c r="U23" i="7"/>
  <c r="AC13" i="20"/>
  <c r="AG17" i="20"/>
  <c r="AG21" i="20"/>
  <c r="U32" i="20"/>
  <c r="S24" i="20"/>
  <c r="AE30" i="20"/>
  <c r="AB34" i="20"/>
  <c r="AF22" i="20"/>
  <c r="U14" i="20"/>
  <c r="AD25" i="20"/>
  <c r="AE32" i="20"/>
  <c r="AF32" i="20"/>
  <c r="S12" i="20"/>
  <c r="AE14" i="20"/>
  <c r="S13" i="20"/>
  <c r="W22" i="20"/>
  <c r="AB28" i="20"/>
  <c r="AB12" i="20"/>
  <c r="S19" i="20"/>
  <c r="U20" i="20"/>
  <c r="AE31" i="20"/>
  <c r="AC31" i="20"/>
  <c r="AC9" i="19"/>
  <c r="T21" i="19"/>
  <c r="U32" i="19"/>
  <c r="AD29" i="19"/>
  <c r="AC11" i="19"/>
  <c r="AC13" i="19"/>
  <c r="AE23" i="19"/>
  <c r="AF31" i="19"/>
  <c r="W33" i="19"/>
  <c r="U10" i="19"/>
  <c r="X9" i="19"/>
  <c r="U16" i="19"/>
  <c r="AD26" i="19"/>
  <c r="X24" i="19"/>
  <c r="X22" i="19"/>
  <c r="V26" i="19"/>
  <c r="U14" i="19"/>
  <c r="W13" i="19"/>
  <c r="AC10" i="19"/>
  <c r="AD12" i="18"/>
  <c r="T18" i="18"/>
  <c r="X29" i="18"/>
  <c r="V9" i="18"/>
  <c r="AG13" i="18"/>
  <c r="AC22" i="18"/>
  <c r="U17" i="18"/>
  <c r="V21" i="18"/>
  <c r="AC32" i="18"/>
  <c r="T35" i="18"/>
  <c r="AF8" i="18"/>
  <c r="U12" i="18"/>
  <c r="AD24" i="18"/>
  <c r="AG14" i="18"/>
  <c r="AG15" i="18"/>
  <c r="W33" i="18"/>
  <c r="T16" i="18"/>
  <c r="AE25" i="18"/>
  <c r="AE28" i="18"/>
  <c r="AG28" i="18"/>
  <c r="AE11" i="18"/>
  <c r="T15" i="18"/>
  <c r="T20" i="18"/>
  <c r="U26" i="18"/>
  <c r="AF26" i="18"/>
  <c r="T34" i="18"/>
  <c r="X13" i="17"/>
  <c r="W16" i="17"/>
  <c r="S35" i="17"/>
  <c r="S25" i="17"/>
  <c r="V19" i="17"/>
  <c r="S14" i="17"/>
  <c r="X18" i="17"/>
  <c r="T27" i="17"/>
  <c r="U32" i="17"/>
  <c r="U11" i="17"/>
  <c r="U34" i="17"/>
  <c r="T37" i="17"/>
  <c r="T10" i="17"/>
  <c r="U17" i="17"/>
  <c r="AC19" i="17"/>
  <c r="AF29" i="17"/>
  <c r="AC37" i="17"/>
  <c r="AG16" i="17"/>
  <c r="AC11" i="17"/>
  <c r="AB14" i="17"/>
  <c r="AD14" i="17"/>
  <c r="AC17" i="17"/>
  <c r="AE17" i="17"/>
  <c r="AF30" i="17"/>
  <c r="AF12" i="17"/>
  <c r="AD24" i="17"/>
  <c r="AB27" i="17"/>
  <c r="AF32" i="17"/>
  <c r="AG15" i="17"/>
  <c r="AG20" i="17"/>
  <c r="AC35" i="17"/>
  <c r="AE10" i="16"/>
  <c r="AG10" i="16"/>
  <c r="T11" i="16"/>
  <c r="AC10" i="16"/>
  <c r="S37" i="16"/>
  <c r="AF36" i="16"/>
  <c r="AD29" i="16"/>
  <c r="S19" i="16"/>
  <c r="S14" i="16"/>
  <c r="U34" i="16"/>
  <c r="U15" i="16"/>
  <c r="AF18" i="16"/>
  <c r="X23" i="16"/>
  <c r="X29" i="16"/>
  <c r="S18" i="16"/>
  <c r="V24" i="16"/>
  <c r="X28" i="16"/>
  <c r="U27" i="16"/>
  <c r="V33" i="16"/>
  <c r="AD27" i="16"/>
  <c r="X30" i="16"/>
  <c r="T31" i="16"/>
  <c r="U35" i="16"/>
  <c r="T32" i="16"/>
  <c r="X36" i="16"/>
  <c r="AB9" i="15"/>
  <c r="AD10" i="15"/>
  <c r="AD21" i="15"/>
  <c r="V27" i="15"/>
  <c r="AG20" i="15"/>
  <c r="AD32" i="15"/>
  <c r="V35" i="15"/>
  <c r="W20" i="15"/>
  <c r="AB22" i="15"/>
  <c r="X21" i="15"/>
  <c r="T25" i="15"/>
  <c r="W29" i="15"/>
  <c r="AF35" i="15"/>
  <c r="AE15" i="15"/>
  <c r="AE19" i="15"/>
  <c r="AC19" i="15"/>
  <c r="AB16" i="15"/>
  <c r="AB17" i="15"/>
  <c r="AE14" i="15"/>
  <c r="AC18" i="15"/>
  <c r="V26" i="15"/>
  <c r="AF31" i="15"/>
  <c r="AB29" i="15"/>
  <c r="V32" i="15"/>
  <c r="T36" i="15"/>
  <c r="AB12" i="15"/>
  <c r="W9" i="15"/>
  <c r="W12" i="15"/>
  <c r="T16" i="15"/>
  <c r="S23" i="15"/>
  <c r="X14" i="15"/>
  <c r="X18" i="15"/>
  <c r="W15" i="15"/>
  <c r="V24" i="15"/>
  <c r="W28" i="15"/>
  <c r="U30" i="15"/>
  <c r="T34" i="15"/>
  <c r="AF34" i="15"/>
  <c r="V10" i="15"/>
  <c r="T10" i="15"/>
  <c r="AE24" i="14"/>
  <c r="AB24" i="14"/>
  <c r="T21" i="14"/>
  <c r="S19" i="14"/>
  <c r="AF27" i="14"/>
  <c r="W30" i="14"/>
  <c r="U30" i="14"/>
  <c r="T23" i="14"/>
  <c r="V27" i="14"/>
  <c r="AG31" i="14"/>
  <c r="S33" i="14"/>
  <c r="S37" i="14"/>
  <c r="AG11" i="14"/>
  <c r="AC15" i="14"/>
  <c r="AB19" i="14"/>
  <c r="U18" i="14"/>
  <c r="T24" i="14"/>
  <c r="AG35" i="14"/>
  <c r="T14" i="14"/>
  <c r="AG10" i="14"/>
  <c r="T16" i="14"/>
  <c r="AF23" i="14"/>
  <c r="X31" i="14"/>
  <c r="AF29" i="14"/>
  <c r="AC33" i="14"/>
  <c r="AE37" i="14"/>
  <c r="U36" i="14"/>
  <c r="AF16" i="14"/>
  <c r="AD21" i="14"/>
  <c r="AE14" i="14"/>
  <c r="AB18" i="14"/>
  <c r="AE22" i="14"/>
  <c r="AG30" i="14"/>
  <c r="S34" i="14"/>
  <c r="AF34" i="14"/>
  <c r="AF32" i="14"/>
  <c r="AF36" i="14"/>
  <c r="W12" i="14"/>
  <c r="AB11" i="13"/>
  <c r="AC11" i="13"/>
  <c r="S14" i="13"/>
  <c r="W22" i="13"/>
  <c r="S34" i="13"/>
  <c r="X13" i="13"/>
  <c r="AF27" i="13"/>
  <c r="W24" i="13"/>
  <c r="S24" i="13"/>
  <c r="AC32" i="13"/>
  <c r="AD30" i="13"/>
  <c r="T11" i="13"/>
  <c r="U11" i="13"/>
  <c r="V18" i="13"/>
  <c r="V16" i="13"/>
  <c r="T16" i="13"/>
  <c r="AC19" i="13"/>
  <c r="V28" i="13"/>
  <c r="AF26" i="13"/>
  <c r="V32" i="13"/>
  <c r="S31" i="13"/>
  <c r="X19" i="13"/>
  <c r="V30" i="13"/>
  <c r="AC10" i="13"/>
  <c r="AF14" i="13"/>
  <c r="AD14" i="13"/>
  <c r="T20" i="13"/>
  <c r="AD17" i="13"/>
  <c r="AB18" i="13"/>
  <c r="W29" i="13"/>
  <c r="AE29" i="13"/>
  <c r="V11" i="12"/>
  <c r="AE13" i="12"/>
  <c r="AF13" i="12"/>
  <c r="T20" i="12"/>
  <c r="AB12" i="12"/>
  <c r="AC12" i="12"/>
  <c r="AB9" i="12"/>
  <c r="U34" i="12"/>
  <c r="AC16" i="12"/>
  <c r="AE23" i="12"/>
  <c r="U18" i="12"/>
  <c r="X22" i="12"/>
  <c r="T23" i="12"/>
  <c r="AF31" i="12"/>
  <c r="AF35" i="12"/>
  <c r="AC35" i="12"/>
  <c r="AC17" i="12"/>
  <c r="AF18" i="12"/>
  <c r="AG33" i="12"/>
  <c r="X32" i="12"/>
  <c r="AE11" i="12"/>
  <c r="S19" i="12"/>
  <c r="V27" i="12"/>
  <c r="U13" i="12"/>
  <c r="U14" i="12"/>
  <c r="U16" i="12"/>
  <c r="AE16" i="11"/>
  <c r="AC16" i="11"/>
  <c r="AC20" i="11"/>
  <c r="X18" i="11"/>
  <c r="W24" i="11"/>
  <c r="AF22" i="11"/>
  <c r="AF26" i="11"/>
  <c r="AE30" i="11"/>
  <c r="AD24" i="11"/>
  <c r="AG21" i="11"/>
  <c r="AG25" i="11"/>
  <c r="U30" i="11"/>
  <c r="AG32" i="11"/>
  <c r="AB36" i="11"/>
  <c r="AF11" i="11"/>
  <c r="AC11" i="11"/>
  <c r="AD15" i="11"/>
  <c r="AB19" i="11"/>
  <c r="S27" i="11"/>
  <c r="U21" i="11"/>
  <c r="X22" i="11"/>
  <c r="X26" i="11"/>
  <c r="T33" i="11"/>
  <c r="V37" i="11"/>
  <c r="T11" i="11"/>
  <c r="AF13" i="11"/>
  <c r="S12" i="11"/>
  <c r="T16" i="11"/>
  <c r="T20" i="11"/>
  <c r="AF34" i="11"/>
  <c r="AB31" i="11"/>
  <c r="AE35" i="11"/>
  <c r="AG10" i="11"/>
  <c r="AE17" i="11"/>
  <c r="AB17" i="11"/>
  <c r="AE29" i="11"/>
  <c r="X34" i="11"/>
  <c r="X31" i="11"/>
  <c r="X35" i="11"/>
  <c r="V32" i="11"/>
  <c r="W36" i="11"/>
  <c r="AD15" i="10"/>
  <c r="AE20" i="10"/>
  <c r="AF20" i="10"/>
  <c r="AG35" i="10"/>
  <c r="X21" i="10"/>
  <c r="X25" i="10"/>
  <c r="S25" i="10"/>
  <c r="AD37" i="10"/>
  <c r="AC32" i="10"/>
  <c r="AC36" i="10"/>
  <c r="V12" i="10"/>
  <c r="T12" i="10"/>
  <c r="U20" i="10"/>
  <c r="AC21" i="10"/>
  <c r="AB26" i="10"/>
  <c r="U32" i="10"/>
  <c r="S32" i="10"/>
  <c r="X29" i="10"/>
  <c r="X33" i="10"/>
  <c r="S37" i="10"/>
  <c r="AB16" i="10"/>
  <c r="AC13" i="10"/>
  <c r="T13" i="10"/>
  <c r="W19" i="10"/>
  <c r="AF33" i="10"/>
  <c r="AF27" i="10"/>
  <c r="V17" i="10"/>
  <c r="X17" i="10"/>
  <c r="AE29" i="10"/>
  <c r="AB23" i="10"/>
  <c r="AF34" i="10"/>
  <c r="V28" i="10"/>
  <c r="T36" i="10"/>
  <c r="AD14" i="9"/>
  <c r="W22" i="9"/>
  <c r="AE15" i="9"/>
  <c r="AB19" i="9"/>
  <c r="U13" i="9"/>
  <c r="V17" i="9"/>
  <c r="S21" i="9"/>
  <c r="AF25" i="9"/>
  <c r="AC25" i="9"/>
  <c r="X27" i="9"/>
  <c r="AD31" i="9"/>
  <c r="AB35" i="9"/>
  <c r="T12" i="9"/>
  <c r="U12" i="9"/>
  <c r="AF13" i="9"/>
  <c r="AC13" i="9"/>
  <c r="U16" i="9"/>
  <c r="W16" i="9"/>
  <c r="V20" i="9"/>
  <c r="AE22" i="9"/>
  <c r="AF22" i="9"/>
  <c r="U26" i="9"/>
  <c r="V31" i="9"/>
  <c r="W31" i="9"/>
  <c r="AC23" i="9"/>
  <c r="AG27" i="9"/>
  <c r="AF28" i="9"/>
  <c r="W34" i="9"/>
  <c r="U34" i="9"/>
  <c r="V32" i="9"/>
  <c r="W36" i="9"/>
  <c r="AC11" i="9"/>
  <c r="AD17" i="9"/>
  <c r="AB21" i="9"/>
  <c r="AC21" i="9"/>
  <c r="T23" i="9"/>
  <c r="T30" i="9"/>
  <c r="W24" i="9"/>
  <c r="W28" i="9"/>
  <c r="W25" i="9"/>
  <c r="AG32" i="9"/>
  <c r="AE32" i="9"/>
  <c r="AE36" i="9"/>
  <c r="AF12" i="9"/>
  <c r="U18" i="9"/>
  <c r="AB18" i="9"/>
  <c r="AE20" i="9"/>
  <c r="AE26" i="9"/>
  <c r="AF26" i="9"/>
  <c r="AC37" i="9"/>
  <c r="U29" i="9"/>
  <c r="S33" i="9"/>
  <c r="W37" i="9"/>
  <c r="U37" i="9"/>
  <c r="AB11" i="8"/>
  <c r="U26" i="8"/>
  <c r="V29" i="8"/>
  <c r="AF25" i="8"/>
  <c r="AG25" i="8"/>
  <c r="U13" i="8"/>
  <c r="V21" i="8"/>
  <c r="X23" i="8"/>
  <c r="W23" i="8"/>
  <c r="AB24" i="8"/>
  <c r="AE28" i="8"/>
  <c r="AC12" i="8"/>
  <c r="AB12" i="8"/>
  <c r="V30" i="8"/>
  <c r="X30" i="8"/>
  <c r="AF17" i="8"/>
  <c r="AF14" i="8"/>
  <c r="S22" i="8"/>
  <c r="T22" i="8"/>
  <c r="U24" i="8"/>
  <c r="T24" i="8"/>
  <c r="AD27" i="8"/>
  <c r="U25" i="8"/>
  <c r="W35" i="8"/>
  <c r="T32" i="8"/>
  <c r="W11" i="8"/>
  <c r="AE23" i="8"/>
  <c r="T37" i="8"/>
  <c r="U15" i="8"/>
  <c r="W28" i="8"/>
  <c r="AF32" i="8"/>
  <c r="AG36" i="8"/>
  <c r="V33" i="12"/>
  <c r="AF30" i="8"/>
  <c r="AE18" i="20"/>
  <c r="V20" i="13"/>
  <c r="W18" i="20"/>
  <c r="W9" i="20"/>
  <c r="AG34" i="13"/>
  <c r="AC28" i="8"/>
  <c r="T35" i="13"/>
  <c r="AE25" i="12"/>
  <c r="X17" i="8"/>
  <c r="U21" i="13"/>
  <c r="AD13" i="8"/>
  <c r="AD25" i="12"/>
  <c r="X33" i="12"/>
  <c r="AG10" i="12"/>
  <c r="S14" i="20"/>
  <c r="T28" i="20"/>
  <c r="S28" i="20"/>
  <c r="X21" i="20"/>
  <c r="S26" i="20"/>
  <c r="AG29" i="20"/>
  <c r="AE35" i="13"/>
  <c r="AC35" i="13"/>
  <c r="AE22" i="8"/>
  <c r="W17" i="8"/>
  <c r="S12" i="8"/>
  <c r="V17" i="13"/>
  <c r="W32" i="13"/>
  <c r="X31" i="13"/>
  <c r="W23" i="20"/>
  <c r="W19" i="13"/>
  <c r="X35" i="13"/>
  <c r="S25" i="13"/>
  <c r="AC12" i="20"/>
  <c r="AC24" i="20"/>
  <c r="W27" i="20"/>
  <c r="T18" i="20"/>
  <c r="AB9" i="20"/>
  <c r="X8" i="13"/>
  <c r="AG16" i="13"/>
  <c r="AE16" i="13"/>
  <c r="AE10" i="8"/>
  <c r="S15" i="8"/>
  <c r="W27" i="8"/>
  <c r="X20" i="13"/>
  <c r="U9" i="20"/>
  <c r="U22" i="20"/>
  <c r="V35" i="20"/>
  <c r="U18" i="20"/>
  <c r="U9" i="13"/>
  <c r="X12" i="13"/>
  <c r="U12" i="13"/>
  <c r="S16" i="8"/>
  <c r="AD34" i="8"/>
  <c r="AG20" i="20"/>
  <c r="X17" i="20"/>
  <c r="AB36" i="8"/>
  <c r="AF27" i="20"/>
  <c r="AD19" i="20"/>
  <c r="U33" i="13"/>
  <c r="U27" i="8"/>
  <c r="W33" i="12"/>
  <c r="U19" i="8"/>
  <c r="X12" i="8"/>
  <c r="AB19" i="8"/>
  <c r="S21" i="13"/>
  <c r="AB13" i="13"/>
  <c r="W19" i="8"/>
  <c r="AB25" i="12"/>
  <c r="AB10" i="12"/>
  <c r="AF10" i="12"/>
  <c r="V28" i="20"/>
  <c r="T23" i="20"/>
  <c r="V21" i="20"/>
  <c r="S21" i="20"/>
  <c r="AF29" i="20"/>
  <c r="AB11" i="20"/>
  <c r="AD35" i="13"/>
  <c r="AB23" i="13"/>
  <c r="AB22" i="8"/>
  <c r="AC30" i="8"/>
  <c r="U17" i="8"/>
  <c r="T12" i="8"/>
  <c r="X17" i="13"/>
  <c r="W17" i="13"/>
  <c r="X32" i="13"/>
  <c r="U31" i="13"/>
  <c r="W28" i="20"/>
  <c r="W10" i="13"/>
  <c r="AE25" i="13"/>
  <c r="AE34" i="13"/>
  <c r="AE33" i="20"/>
  <c r="AC19" i="20"/>
  <c r="AB22" i="20"/>
  <c r="AC9" i="20"/>
  <c r="AG9" i="20"/>
  <c r="S8" i="13"/>
  <c r="V8" i="13"/>
  <c r="AF16" i="13"/>
  <c r="AG10" i="8"/>
  <c r="AC10" i="8"/>
  <c r="U18" i="8"/>
  <c r="T33" i="13"/>
  <c r="AE12" i="20"/>
  <c r="V17" i="20"/>
  <c r="AE20" i="20"/>
  <c r="V9" i="13"/>
  <c r="V12" i="13"/>
  <c r="W12" i="13"/>
  <c r="W16" i="8"/>
  <c r="AE13" i="8"/>
  <c r="S21" i="8"/>
  <c r="AE25" i="20"/>
  <c r="V22" i="20"/>
  <c r="V15" i="8"/>
  <c r="X27" i="20"/>
  <c r="AF24" i="20"/>
  <c r="V25" i="13"/>
  <c r="V13" i="8"/>
  <c r="AF25" i="12"/>
  <c r="AF13" i="8"/>
  <c r="AC22" i="8"/>
  <c r="W21" i="13"/>
  <c r="AG13" i="13"/>
  <c r="V19" i="8"/>
  <c r="T33" i="12"/>
  <c r="AC10" i="12"/>
  <c r="AD10" i="12"/>
  <c r="W14" i="20"/>
  <c r="T14" i="20"/>
  <c r="X28" i="20"/>
  <c r="U23" i="20"/>
  <c r="T21" i="20"/>
  <c r="W26" i="20"/>
  <c r="AC29" i="20"/>
  <c r="AD11" i="20"/>
  <c r="AC11" i="20"/>
  <c r="AF23" i="13"/>
  <c r="AG22" i="8"/>
  <c r="AE30" i="8"/>
  <c r="T17" i="8"/>
  <c r="W12" i="8"/>
  <c r="S32" i="13"/>
  <c r="T31" i="13"/>
  <c r="AB29" i="20"/>
  <c r="X14" i="20"/>
  <c r="U10" i="13"/>
  <c r="AD25" i="13"/>
  <c r="AB34" i="13"/>
  <c r="T9" i="20"/>
  <c r="AC27" i="20"/>
  <c r="AD9" i="20"/>
  <c r="AE9" i="20"/>
  <c r="W8" i="13"/>
  <c r="T8" i="13"/>
  <c r="AC16" i="13"/>
  <c r="AD10" i="8"/>
  <c r="AB10" i="8"/>
  <c r="AB35" i="8"/>
  <c r="AB21" i="8"/>
  <c r="S10" i="13"/>
  <c r="AD34" i="13"/>
  <c r="AB33" i="20"/>
  <c r="AF19" i="20"/>
  <c r="AG27" i="20"/>
  <c r="AG22" i="20"/>
  <c r="S9" i="13"/>
  <c r="X11" i="12"/>
  <c r="T12" i="13"/>
  <c r="T16" i="8"/>
  <c r="X16" i="8"/>
  <c r="AC25" i="12"/>
  <c r="AF22" i="8"/>
  <c r="X35" i="20"/>
  <c r="S19" i="13"/>
  <c r="AD22" i="20"/>
  <c r="AG12" i="20"/>
  <c r="AG33" i="20"/>
  <c r="AG21" i="8"/>
  <c r="W18" i="8"/>
  <c r="AB30" i="8"/>
  <c r="AF34" i="8"/>
  <c r="W9" i="13"/>
  <c r="AE13" i="13"/>
  <c r="AG13" i="8"/>
  <c r="X19" i="8"/>
  <c r="U33" i="12"/>
  <c r="AE10" i="12"/>
  <c r="V14" i="20"/>
  <c r="U28" i="20"/>
  <c r="X23" i="20"/>
  <c r="S23" i="20"/>
  <c r="U26" i="20"/>
  <c r="T26" i="20"/>
  <c r="AE29" i="20"/>
  <c r="AF11" i="20"/>
  <c r="AB35" i="13"/>
  <c r="AD23" i="13"/>
  <c r="AG23" i="13"/>
  <c r="AG30" i="8"/>
  <c r="V12" i="8"/>
  <c r="S17" i="13"/>
  <c r="T32" i="13"/>
  <c r="W21" i="20"/>
  <c r="U19" i="13"/>
  <c r="U35" i="13"/>
  <c r="S33" i="13"/>
  <c r="X25" i="13"/>
  <c r="U27" i="20"/>
  <c r="AF9" i="20"/>
  <c r="U8" i="13"/>
  <c r="AD16" i="13"/>
  <c r="AB16" i="13"/>
  <c r="AF10" i="8"/>
  <c r="AD36" i="8"/>
  <c r="AC21" i="8"/>
  <c r="U25" i="13"/>
  <c r="AD24" i="20"/>
  <c r="AG18" i="20"/>
  <c r="AG25" i="20"/>
  <c r="T9" i="13"/>
  <c r="X9" i="13"/>
  <c r="T11" i="12"/>
  <c r="S12" i="13"/>
  <c r="V16" i="8"/>
  <c r="U16" i="8"/>
  <c r="M8" i="22"/>
  <c r="K12" i="22"/>
  <c r="J8" i="22"/>
  <c r="O12" i="22"/>
  <c r="L12" i="22"/>
  <c r="N8" i="22"/>
  <c r="N12" i="22"/>
  <c r="I12" i="22"/>
  <c r="J12" i="22"/>
  <c r="M12" i="22"/>
  <c r="O8" i="22"/>
  <c r="I8" i="22"/>
  <c r="K10" i="22"/>
  <c r="M20" i="22"/>
  <c r="K20" i="22"/>
  <c r="K25" i="22"/>
  <c r="J30" i="22"/>
  <c r="J34" i="22"/>
  <c r="I24" i="22"/>
  <c r="J16" i="22"/>
  <c r="K27" i="22"/>
  <c r="N27" i="22"/>
  <c r="J31" i="22"/>
  <c r="J35" i="22"/>
  <c r="K11" i="22"/>
  <c r="I11" i="22"/>
  <c r="K15" i="22"/>
  <c r="I15" i="22"/>
  <c r="N13" i="22"/>
  <c r="L13" i="22"/>
  <c r="N17" i="22"/>
  <c r="L17" i="22"/>
  <c r="M14" i="22"/>
  <c r="O14" i="22"/>
  <c r="M18" i="22"/>
  <c r="O18" i="22"/>
  <c r="J22" i="22"/>
  <c r="L26" i="22"/>
  <c r="I26" i="22"/>
  <c r="J29" i="22"/>
  <c r="J33" i="22"/>
  <c r="J28" i="22"/>
  <c r="J32" i="22"/>
  <c r="M21" i="22"/>
  <c r="J21" i="22"/>
  <c r="J19" i="22"/>
  <c r="I19" i="22"/>
  <c r="O23" i="22"/>
  <c r="I9" i="22"/>
  <c r="K9" i="22"/>
  <c r="K19" i="22"/>
  <c r="J9" i="22"/>
  <c r="L8" i="22"/>
  <c r="N10" i="22"/>
  <c r="I10" i="22"/>
  <c r="L10" i="22"/>
  <c r="J10" i="22"/>
  <c r="I20" i="22"/>
  <c r="M25" i="22"/>
  <c r="N25" i="22"/>
  <c r="M30" i="22"/>
  <c r="O30" i="22"/>
  <c r="M34" i="22"/>
  <c r="O34" i="22"/>
  <c r="N24" i="22"/>
  <c r="O24" i="22"/>
  <c r="O16" i="22"/>
  <c r="M16" i="22"/>
  <c r="M27" i="22"/>
  <c r="I27" i="22"/>
  <c r="O31" i="22"/>
  <c r="M31" i="22"/>
  <c r="O35" i="22"/>
  <c r="M35" i="22"/>
  <c r="L11" i="22"/>
  <c r="N11" i="22"/>
  <c r="L15" i="22"/>
  <c r="N15" i="22"/>
  <c r="J13" i="22"/>
  <c r="O13" i="22"/>
  <c r="J17" i="22"/>
  <c r="I14" i="22"/>
  <c r="K14" i="22"/>
  <c r="I18" i="22"/>
  <c r="K18" i="22"/>
  <c r="O22" i="22"/>
  <c r="I22" i="22"/>
  <c r="M26" i="22"/>
  <c r="M29" i="22"/>
  <c r="O29" i="22"/>
  <c r="M33" i="22"/>
  <c r="O33" i="22"/>
  <c r="O28" i="22"/>
  <c r="M28" i="22"/>
  <c r="O32" i="22"/>
  <c r="M32" i="22"/>
  <c r="I21" i="22"/>
  <c r="O21" i="22"/>
  <c r="L19" i="22"/>
  <c r="M19" i="22"/>
  <c r="K23" i="22"/>
  <c r="L23" i="22"/>
  <c r="N9" i="22"/>
  <c r="L9" i="22"/>
  <c r="O10" i="22"/>
  <c r="N20" i="22"/>
  <c r="O20" i="22"/>
  <c r="I25" i="22"/>
  <c r="J25" i="22"/>
  <c r="I30" i="22"/>
  <c r="K30" i="22"/>
  <c r="I34" i="22"/>
  <c r="K34" i="22"/>
  <c r="J24" i="22"/>
  <c r="K24" i="22"/>
  <c r="K16" i="22"/>
  <c r="I16" i="22"/>
  <c r="L27" i="22"/>
  <c r="K31" i="22"/>
  <c r="I31" i="22"/>
  <c r="K35" i="22"/>
  <c r="I35" i="22"/>
  <c r="J11" i="22"/>
  <c r="J15" i="22"/>
  <c r="M13" i="22"/>
  <c r="K13" i="22"/>
  <c r="M17" i="22"/>
  <c r="O17" i="22"/>
  <c r="L14" i="22"/>
  <c r="N14" i="22"/>
  <c r="L18" i="22"/>
  <c r="N18" i="22"/>
  <c r="N22" i="22"/>
  <c r="K22" i="22"/>
  <c r="N26" i="22"/>
  <c r="O26" i="22"/>
  <c r="I29" i="22"/>
  <c r="K29" i="22"/>
  <c r="I33" i="22"/>
  <c r="K33" i="22"/>
  <c r="K28" i="22"/>
  <c r="I28" i="22"/>
  <c r="K32" i="22"/>
  <c r="I32" i="22"/>
  <c r="L21" i="22"/>
  <c r="N21" i="22"/>
  <c r="M23" i="22"/>
  <c r="N23" i="22"/>
  <c r="J20" i="22"/>
  <c r="L20" i="22"/>
  <c r="O25" i="22"/>
  <c r="L25" i="22"/>
  <c r="L30" i="22"/>
  <c r="N30" i="22"/>
  <c r="L34" i="22"/>
  <c r="N34" i="22"/>
  <c r="L24" i="22"/>
  <c r="M24" i="22"/>
  <c r="N16" i="22"/>
  <c r="L16" i="22"/>
  <c r="O27" i="22"/>
  <c r="J27" i="22"/>
  <c r="L31" i="22"/>
  <c r="N31" i="22"/>
  <c r="L35" i="22"/>
  <c r="N35" i="22"/>
  <c r="O11" i="22"/>
  <c r="M11" i="22"/>
  <c r="O15" i="22"/>
  <c r="M15" i="22"/>
  <c r="I13" i="22"/>
  <c r="I17" i="22"/>
  <c r="K17" i="22"/>
  <c r="J14" i="22"/>
  <c r="J18" i="22"/>
  <c r="L22" i="22"/>
  <c r="M22" i="22"/>
  <c r="J26" i="22"/>
  <c r="K26" i="22"/>
  <c r="N29" i="22"/>
  <c r="L29" i="22"/>
  <c r="N33" i="22"/>
  <c r="L33" i="22"/>
  <c r="N28" i="22"/>
  <c r="L28" i="22"/>
  <c r="N32" i="22"/>
  <c r="L32" i="22"/>
  <c r="K21" i="22"/>
  <c r="N19" i="22"/>
  <c r="O19" i="22"/>
  <c r="I23" i="22"/>
  <c r="J23" i="22"/>
  <c r="M9" i="22"/>
  <c r="O9" i="22"/>
  <c r="K8" i="22"/>
  <c r="M10" i="22"/>
  <c r="M10" i="11"/>
  <c r="I10" i="11"/>
  <c r="K10" i="11"/>
  <c r="J10" i="11"/>
  <c r="L10" i="11"/>
  <c r="O10" i="11"/>
  <c r="N10" i="11"/>
  <c r="I13" i="20"/>
  <c r="L13" i="20"/>
  <c r="O8" i="20"/>
  <c r="I8" i="20"/>
  <c r="L8" i="19"/>
  <c r="N23" i="16"/>
  <c r="N13" i="20"/>
  <c r="K13" i="20"/>
  <c r="K8" i="19"/>
  <c r="I8" i="19"/>
  <c r="J8" i="19"/>
  <c r="M11" i="18"/>
  <c r="N11" i="18"/>
  <c r="O13" i="20"/>
  <c r="J13" i="20"/>
  <c r="O8" i="19"/>
  <c r="M8" i="19"/>
  <c r="I11" i="18"/>
  <c r="J11" i="18"/>
  <c r="O11" i="18"/>
  <c r="J19" i="16"/>
  <c r="K8" i="20"/>
  <c r="L11" i="18"/>
  <c r="K11" i="18"/>
  <c r="M13" i="20"/>
  <c r="J10" i="16"/>
  <c r="N8" i="19"/>
  <c r="J8" i="20"/>
  <c r="J16" i="20"/>
  <c r="J20" i="20"/>
  <c r="I17" i="20"/>
  <c r="K17" i="20"/>
  <c r="I21" i="20"/>
  <c r="K21" i="20"/>
  <c r="J33" i="20"/>
  <c r="O33" i="20"/>
  <c r="K26" i="20"/>
  <c r="I26" i="20"/>
  <c r="I34" i="20"/>
  <c r="K34" i="20"/>
  <c r="I31" i="20"/>
  <c r="J35" i="20"/>
  <c r="J22" i="20"/>
  <c r="K22" i="20"/>
  <c r="I24" i="20"/>
  <c r="K24" i="20"/>
  <c r="J25" i="20"/>
  <c r="J9" i="20"/>
  <c r="J11" i="20"/>
  <c r="K15" i="20"/>
  <c r="K19" i="20"/>
  <c r="I19" i="20"/>
  <c r="J29" i="20"/>
  <c r="K29" i="20"/>
  <c r="K27" i="20"/>
  <c r="K28" i="20"/>
  <c r="K32" i="20"/>
  <c r="L32" i="20"/>
  <c r="M12" i="20"/>
  <c r="K12" i="20"/>
  <c r="K10" i="20"/>
  <c r="I10" i="20"/>
  <c r="I14" i="20"/>
  <c r="J18" i="20"/>
  <c r="J23" i="20"/>
  <c r="K23" i="20"/>
  <c r="I30" i="20"/>
  <c r="N30" i="20"/>
  <c r="J24" i="19"/>
  <c r="J14" i="19"/>
  <c r="K15" i="19"/>
  <c r="I15" i="19"/>
  <c r="K19" i="19"/>
  <c r="I19" i="19"/>
  <c r="I27" i="19"/>
  <c r="I30" i="19"/>
  <c r="O30" i="19"/>
  <c r="K28" i="19"/>
  <c r="M28" i="19"/>
  <c r="K32" i="19"/>
  <c r="O22" i="19"/>
  <c r="J26" i="19"/>
  <c r="J33" i="19"/>
  <c r="J16" i="19"/>
  <c r="J18" i="19"/>
  <c r="J29" i="19"/>
  <c r="L29" i="19"/>
  <c r="I34" i="19"/>
  <c r="K34" i="19"/>
  <c r="J31" i="19"/>
  <c r="J35" i="19"/>
  <c r="I9" i="19"/>
  <c r="K9" i="19"/>
  <c r="J12" i="19"/>
  <c r="J20" i="19"/>
  <c r="K11" i="19"/>
  <c r="I11" i="19"/>
  <c r="J10" i="19"/>
  <c r="I17" i="19"/>
  <c r="K17" i="19"/>
  <c r="K21" i="19"/>
  <c r="J21" i="19"/>
  <c r="I25" i="19"/>
  <c r="K25" i="19"/>
  <c r="K23" i="19"/>
  <c r="J23" i="19"/>
  <c r="I13" i="19"/>
  <c r="K13" i="19"/>
  <c r="I12" i="18"/>
  <c r="K9" i="18"/>
  <c r="I13" i="18"/>
  <c r="I23" i="18"/>
  <c r="O23" i="18"/>
  <c r="I30" i="18"/>
  <c r="O30" i="18"/>
  <c r="J29" i="18"/>
  <c r="L29" i="18"/>
  <c r="I16" i="18"/>
  <c r="J16" i="18"/>
  <c r="I20" i="18"/>
  <c r="K20" i="18"/>
  <c r="J33" i="18"/>
  <c r="N27" i="18"/>
  <c r="J31" i="18"/>
  <c r="J35" i="18"/>
  <c r="I8" i="18"/>
  <c r="J10" i="18"/>
  <c r="K10" i="18"/>
  <c r="J15" i="18"/>
  <c r="I15" i="18"/>
  <c r="I24" i="18"/>
  <c r="K14" i="18"/>
  <c r="N14" i="18"/>
  <c r="K18" i="18"/>
  <c r="I18" i="18"/>
  <c r="J22" i="18"/>
  <c r="L22" i="18"/>
  <c r="J26" i="18"/>
  <c r="K26" i="18"/>
  <c r="K28" i="18"/>
  <c r="I28" i="18"/>
  <c r="K32" i="18"/>
  <c r="I32" i="18"/>
  <c r="M17" i="18"/>
  <c r="J19" i="18"/>
  <c r="K21" i="18"/>
  <c r="N21" i="18"/>
  <c r="K25" i="18"/>
  <c r="I34" i="18"/>
  <c r="K34" i="18"/>
  <c r="N35" i="17"/>
  <c r="I35" i="17"/>
  <c r="J37" i="17"/>
  <c r="M37" i="17"/>
  <c r="J30" i="17"/>
  <c r="I34" i="17"/>
  <c r="L34" i="17"/>
  <c r="K25" i="17"/>
  <c r="N11" i="17"/>
  <c r="N13" i="17"/>
  <c r="K13" i="17"/>
  <c r="N17" i="17"/>
  <c r="O17" i="17"/>
  <c r="N31" i="17"/>
  <c r="O31" i="17"/>
  <c r="L29" i="17"/>
  <c r="I29" i="17"/>
  <c r="O27" i="17"/>
  <c r="I27" i="17"/>
  <c r="I26" i="17"/>
  <c r="J26" i="17"/>
  <c r="J10" i="17"/>
  <c r="N10" i="17"/>
  <c r="I22" i="17"/>
  <c r="J22" i="17"/>
  <c r="K32" i="17"/>
  <c r="L32" i="17"/>
  <c r="K36" i="17"/>
  <c r="I18" i="17"/>
  <c r="N18" i="17"/>
  <c r="I14" i="17"/>
  <c r="O14" i="17"/>
  <c r="N21" i="17"/>
  <c r="L21" i="17"/>
  <c r="N33" i="17"/>
  <c r="I33" i="17"/>
  <c r="O12" i="17"/>
  <c r="O16" i="17"/>
  <c r="M16" i="17"/>
  <c r="O20" i="17"/>
  <c r="O24" i="17"/>
  <c r="L24" i="17"/>
  <c r="K15" i="17"/>
  <c r="I15" i="17"/>
  <c r="K19" i="17"/>
  <c r="I19" i="17"/>
  <c r="K23" i="17"/>
  <c r="I23" i="17"/>
  <c r="J28" i="17"/>
  <c r="L28" i="17"/>
  <c r="K19" i="16"/>
  <c r="I19" i="16"/>
  <c r="L14" i="16"/>
  <c r="O14" i="16"/>
  <c r="O10" i="16"/>
  <c r="K36" i="16"/>
  <c r="N36" i="16"/>
  <c r="J33" i="16"/>
  <c r="M33" i="16"/>
  <c r="J37" i="16"/>
  <c r="I37" i="16"/>
  <c r="K11" i="16"/>
  <c r="N11" i="16"/>
  <c r="J17" i="16"/>
  <c r="L17" i="16"/>
  <c r="I22" i="16"/>
  <c r="L22" i="16"/>
  <c r="I27" i="16"/>
  <c r="O27" i="16"/>
  <c r="K30" i="16"/>
  <c r="N30" i="16"/>
  <c r="I20" i="16"/>
  <c r="J20" i="16"/>
  <c r="J21" i="16"/>
  <c r="I21" i="16"/>
  <c r="K25" i="16"/>
  <c r="M25" i="16"/>
  <c r="K35" i="16"/>
  <c r="J18" i="16"/>
  <c r="L18" i="16"/>
  <c r="I34" i="16"/>
  <c r="J13" i="16"/>
  <c r="L13" i="16"/>
  <c r="N28" i="16"/>
  <c r="J26" i="16"/>
  <c r="K32" i="16"/>
  <c r="J32" i="16"/>
  <c r="J15" i="16"/>
  <c r="O31" i="16"/>
  <c r="K24" i="16"/>
  <c r="J24" i="16"/>
  <c r="K29" i="16"/>
  <c r="M29" i="16"/>
  <c r="K16" i="16"/>
  <c r="M16" i="16"/>
  <c r="K12" i="16"/>
  <c r="I12" i="16"/>
  <c r="J17" i="15"/>
  <c r="I14" i="15"/>
  <c r="N14" i="15"/>
  <c r="I18" i="15"/>
  <c r="K18" i="15"/>
  <c r="J15" i="15"/>
  <c r="J19" i="15"/>
  <c r="K12" i="15"/>
  <c r="I12" i="15"/>
  <c r="K16" i="15"/>
  <c r="I16" i="15"/>
  <c r="J31" i="15"/>
  <c r="I35" i="15"/>
  <c r="K35" i="15"/>
  <c r="I20" i="15"/>
  <c r="K20" i="15"/>
  <c r="I24" i="15"/>
  <c r="N24" i="15"/>
  <c r="K28" i="15"/>
  <c r="M28" i="15"/>
  <c r="K32" i="15"/>
  <c r="I32" i="15"/>
  <c r="J36" i="15"/>
  <c r="J10" i="15"/>
  <c r="J13" i="15"/>
  <c r="I13" i="15"/>
  <c r="K9" i="15"/>
  <c r="I9" i="15"/>
  <c r="J23" i="15"/>
  <c r="K21" i="15"/>
  <c r="J29" i="15"/>
  <c r="K22" i="15"/>
  <c r="K26" i="15"/>
  <c r="I26" i="15"/>
  <c r="I30" i="15"/>
  <c r="K30" i="15"/>
  <c r="J34" i="15"/>
  <c r="N11" i="15"/>
  <c r="J27" i="15"/>
  <c r="J25" i="15"/>
  <c r="K33" i="15"/>
  <c r="I33" i="15"/>
  <c r="M16" i="20"/>
  <c r="O16" i="20"/>
  <c r="M20" i="20"/>
  <c r="O20" i="20"/>
  <c r="L17" i="20"/>
  <c r="N17" i="20"/>
  <c r="L21" i="20"/>
  <c r="N21" i="20"/>
  <c r="M33" i="20"/>
  <c r="L33" i="20"/>
  <c r="N26" i="20"/>
  <c r="L26" i="20"/>
  <c r="L34" i="20"/>
  <c r="N34" i="20"/>
  <c r="O31" i="20"/>
  <c r="N31" i="20"/>
  <c r="O35" i="20"/>
  <c r="M35" i="20"/>
  <c r="L22" i="20"/>
  <c r="I22" i="20"/>
  <c r="L24" i="20"/>
  <c r="N24" i="20"/>
  <c r="O25" i="20"/>
  <c r="M25" i="20"/>
  <c r="O9" i="20"/>
  <c r="M9" i="20"/>
  <c r="M11" i="20"/>
  <c r="O11" i="20"/>
  <c r="N15" i="20"/>
  <c r="M15" i="20"/>
  <c r="N19" i="20"/>
  <c r="L19" i="20"/>
  <c r="M29" i="20"/>
  <c r="N27" i="20"/>
  <c r="O27" i="20"/>
  <c r="N28" i="20"/>
  <c r="L28" i="20"/>
  <c r="N32" i="20"/>
  <c r="I32" i="20"/>
  <c r="I12" i="20"/>
  <c r="O12" i="20"/>
  <c r="N10" i="20"/>
  <c r="L10" i="20"/>
  <c r="O14" i="20"/>
  <c r="J14" i="20"/>
  <c r="O18" i="20"/>
  <c r="M18" i="20"/>
  <c r="M23" i="20"/>
  <c r="L23" i="20"/>
  <c r="L30" i="20"/>
  <c r="K30" i="20"/>
  <c r="M24" i="19"/>
  <c r="O24" i="19"/>
  <c r="O14" i="19"/>
  <c r="M14" i="19"/>
  <c r="N15" i="19"/>
  <c r="L15" i="19"/>
  <c r="N19" i="19"/>
  <c r="L19" i="19"/>
  <c r="O27" i="19"/>
  <c r="M27" i="19"/>
  <c r="L30" i="19"/>
  <c r="N30" i="19"/>
  <c r="J28" i="19"/>
  <c r="N32" i="19"/>
  <c r="I32" i="19"/>
  <c r="N22" i="19"/>
  <c r="M22" i="19"/>
  <c r="O26" i="19"/>
  <c r="I26" i="19"/>
  <c r="M33" i="19"/>
  <c r="O33" i="19"/>
  <c r="M16" i="19"/>
  <c r="K16" i="19"/>
  <c r="O18" i="19"/>
  <c r="M18" i="19"/>
  <c r="M29" i="19"/>
  <c r="K29" i="19"/>
  <c r="N8" i="20"/>
  <c r="L20" i="20"/>
  <c r="I33" i="20"/>
  <c r="J26" i="20"/>
  <c r="L35" i="20"/>
  <c r="I35" i="20"/>
  <c r="O22" i="20"/>
  <c r="J24" i="20"/>
  <c r="N25" i="20"/>
  <c r="K9" i="20"/>
  <c r="I11" i="20"/>
  <c r="O15" i="20"/>
  <c r="I15" i="20"/>
  <c r="I27" i="20"/>
  <c r="I28" i="20"/>
  <c r="O32" i="20"/>
  <c r="N12" i="20"/>
  <c r="O10" i="20"/>
  <c r="L14" i="20"/>
  <c r="N14" i="20"/>
  <c r="N18" i="20"/>
  <c r="O23" i="20"/>
  <c r="O30" i="20"/>
  <c r="L24" i="19"/>
  <c r="O15" i="19"/>
  <c r="O19" i="19"/>
  <c r="L27" i="19"/>
  <c r="K27" i="19"/>
  <c r="K30" i="19"/>
  <c r="L32" i="19"/>
  <c r="L26" i="19"/>
  <c r="M26" i="19"/>
  <c r="L16" i="19"/>
  <c r="N29" i="19"/>
  <c r="M34" i="19"/>
  <c r="N34" i="19"/>
  <c r="O31" i="19"/>
  <c r="N31" i="19"/>
  <c r="K35" i="19"/>
  <c r="M9" i="19"/>
  <c r="N9" i="19"/>
  <c r="I12" i="19"/>
  <c r="K12" i="19"/>
  <c r="L20" i="19"/>
  <c r="O11" i="19"/>
  <c r="L11" i="19"/>
  <c r="O10" i="19"/>
  <c r="I10" i="19"/>
  <c r="O17" i="19"/>
  <c r="M21" i="19"/>
  <c r="I21" i="19"/>
  <c r="O25" i="19"/>
  <c r="M23" i="19"/>
  <c r="N23" i="19"/>
  <c r="O13" i="19"/>
  <c r="J12" i="18"/>
  <c r="J9" i="18"/>
  <c r="M9" i="18"/>
  <c r="K13" i="18"/>
  <c r="M23" i="18"/>
  <c r="L23" i="18"/>
  <c r="N29" i="18"/>
  <c r="K16" i="18"/>
  <c r="M20" i="18"/>
  <c r="J20" i="18"/>
  <c r="I33" i="18"/>
  <c r="K33" i="18"/>
  <c r="K27" i="18"/>
  <c r="L31" i="18"/>
  <c r="M31" i="18"/>
  <c r="I35" i="18"/>
  <c r="O8" i="18"/>
  <c r="J8" i="18"/>
  <c r="O10" i="18"/>
  <c r="L15" i="18"/>
  <c r="O15" i="18"/>
  <c r="K24" i="18"/>
  <c r="O14" i="18"/>
  <c r="I14" i="18"/>
  <c r="J18" i="18"/>
  <c r="N22" i="18"/>
  <c r="I22" i="18"/>
  <c r="I26" i="18"/>
  <c r="O28" i="18"/>
  <c r="M28" i="18"/>
  <c r="J32" i="18"/>
  <c r="L17" i="18"/>
  <c r="I17" i="18"/>
  <c r="M19" i="18"/>
  <c r="O19" i="18"/>
  <c r="J21" i="18"/>
  <c r="O25" i="18"/>
  <c r="L34" i="18"/>
  <c r="N34" i="18"/>
  <c r="O37" i="17"/>
  <c r="K30" i="17"/>
  <c r="I30" i="17"/>
  <c r="M34" i="17"/>
  <c r="N25" i="17"/>
  <c r="O25" i="17"/>
  <c r="O11" i="17"/>
  <c r="L11" i="17"/>
  <c r="I13" i="17"/>
  <c r="O13" i="17"/>
  <c r="L17" i="17"/>
  <c r="I31" i="17"/>
  <c r="M29" i="17"/>
  <c r="K29" i="17"/>
  <c r="J27" i="17"/>
  <c r="K10" i="17"/>
  <c r="L22" i="17"/>
  <c r="O22" i="17"/>
  <c r="O32" i="17"/>
  <c r="M36" i="17"/>
  <c r="N36" i="17"/>
  <c r="J18" i="17"/>
  <c r="K14" i="17"/>
  <c r="M21" i="17"/>
  <c r="O21" i="17"/>
  <c r="J33" i="17"/>
  <c r="N12" i="17"/>
  <c r="L12" i="17"/>
  <c r="J16" i="17"/>
  <c r="L16" i="17"/>
  <c r="M20" i="17"/>
  <c r="N24" i="17"/>
  <c r="M24" i="17"/>
  <c r="L15" i="17"/>
  <c r="J15" i="17"/>
  <c r="J19" i="17"/>
  <c r="L23" i="17"/>
  <c r="J23" i="17"/>
  <c r="I28" i="17"/>
  <c r="M14" i="16"/>
  <c r="N14" i="16"/>
  <c r="K14" i="16"/>
  <c r="L36" i="16"/>
  <c r="J36" i="16"/>
  <c r="N33" i="16"/>
  <c r="O37" i="16"/>
  <c r="M37" i="16"/>
  <c r="O11" i="16"/>
  <c r="O17" i="16"/>
  <c r="I17" i="16"/>
  <c r="M22" i="16"/>
  <c r="N27" i="16"/>
  <c r="L30" i="16"/>
  <c r="L20" i="16"/>
  <c r="N20" i="16"/>
  <c r="N21" i="16"/>
  <c r="L25" i="16"/>
  <c r="J25" i="16"/>
  <c r="L35" i="16"/>
  <c r="N35" i="16"/>
  <c r="I18" i="16"/>
  <c r="J34" i="16"/>
  <c r="K34" i="16"/>
  <c r="N13" i="16"/>
  <c r="M28" i="16"/>
  <c r="O28" i="16"/>
  <c r="K26" i="16"/>
  <c r="L26" i="16"/>
  <c r="O32" i="16"/>
  <c r="M15" i="16"/>
  <c r="O15" i="16"/>
  <c r="I31" i="16"/>
  <c r="K31" i="16"/>
  <c r="O24" i="16"/>
  <c r="N29" i="16"/>
  <c r="I29" i="16"/>
  <c r="O16" i="16"/>
  <c r="L12" i="16"/>
  <c r="J12" i="16"/>
  <c r="N17" i="15"/>
  <c r="O14" i="15"/>
  <c r="J14" i="15"/>
  <c r="O18" i="15"/>
  <c r="M15" i="15"/>
  <c r="O19" i="15"/>
  <c r="I19" i="15"/>
  <c r="N12" i="15"/>
  <c r="N16" i="15"/>
  <c r="K31" i="15"/>
  <c r="M35" i="15"/>
  <c r="N35" i="15"/>
  <c r="M24" i="15"/>
  <c r="L24" i="15"/>
  <c r="J28" i="15"/>
  <c r="O32" i="15"/>
  <c r="L32" i="15"/>
  <c r="O36" i="15"/>
  <c r="I36" i="15"/>
  <c r="L10" i="15"/>
  <c r="N13" i="15"/>
  <c r="M13" i="15"/>
  <c r="J9" i="15"/>
  <c r="N23" i="15"/>
  <c r="O21" i="15"/>
  <c r="I29" i="15"/>
  <c r="O29" i="15"/>
  <c r="M22" i="15"/>
  <c r="O26" i="15"/>
  <c r="L26" i="15"/>
  <c r="N34" i="15"/>
  <c r="I11" i="15"/>
  <c r="I27" i="15"/>
  <c r="K27" i="15"/>
  <c r="K25" i="15"/>
  <c r="O33" i="15"/>
  <c r="L33" i="15"/>
  <c r="M8" i="20"/>
  <c r="N16" i="20"/>
  <c r="K16" i="20"/>
  <c r="O17" i="20"/>
  <c r="O21" i="20"/>
  <c r="M26" i="20"/>
  <c r="O34" i="20"/>
  <c r="K31" i="20"/>
  <c r="N22" i="20"/>
  <c r="M24" i="20"/>
  <c r="L25" i="20"/>
  <c r="I25" i="20"/>
  <c r="N9" i="20"/>
  <c r="L11" i="20"/>
  <c r="J15" i="20"/>
  <c r="O19" i="20"/>
  <c r="N29" i="20"/>
  <c r="O29" i="20"/>
  <c r="M27" i="20"/>
  <c r="M28" i="20"/>
  <c r="J32" i="20"/>
  <c r="L12" i="20"/>
  <c r="J10" i="20"/>
  <c r="L18" i="20"/>
  <c r="I18" i="20"/>
  <c r="J30" i="20"/>
  <c r="K14" i="19"/>
  <c r="J15" i="19"/>
  <c r="J19" i="19"/>
  <c r="M30" i="19"/>
  <c r="O28" i="19"/>
  <c r="L28" i="19"/>
  <c r="J22" i="19"/>
  <c r="N33" i="19"/>
  <c r="K33" i="19"/>
  <c r="K18" i="19"/>
  <c r="I29" i="19"/>
  <c r="L34" i="19"/>
  <c r="J34" i="19"/>
  <c r="K31" i="19"/>
  <c r="L35" i="19"/>
  <c r="N35" i="19"/>
  <c r="L9" i="19"/>
  <c r="J9" i="19"/>
  <c r="L12" i="19"/>
  <c r="N20" i="19"/>
  <c r="N11" i="19"/>
  <c r="K10" i="19"/>
  <c r="M17" i="19"/>
  <c r="N17" i="19"/>
  <c r="M25" i="19"/>
  <c r="N25" i="19"/>
  <c r="I23" i="19"/>
  <c r="M13" i="19"/>
  <c r="N13" i="19"/>
  <c r="O12" i="18"/>
  <c r="N12" i="18"/>
  <c r="L9" i="18"/>
  <c r="L13" i="18"/>
  <c r="N13" i="18"/>
  <c r="N23" i="18"/>
  <c r="K23" i="18"/>
  <c r="J30" i="18"/>
  <c r="M29" i="18"/>
  <c r="K29" i="18"/>
  <c r="N16" i="18"/>
  <c r="L20" i="18"/>
  <c r="N20" i="18"/>
  <c r="L33" i="18"/>
  <c r="L27" i="18"/>
  <c r="I27" i="18"/>
  <c r="N31" i="18"/>
  <c r="O35" i="18"/>
  <c r="M35" i="18"/>
  <c r="K8" i="18"/>
  <c r="N10" i="18"/>
  <c r="L10" i="18"/>
  <c r="L24" i="18"/>
  <c r="M24" i="18"/>
  <c r="M14" i="18"/>
  <c r="J14" i="18"/>
  <c r="M18" i="18"/>
  <c r="O22" i="18"/>
  <c r="O26" i="18"/>
  <c r="N28" i="18"/>
  <c r="M32" i="18"/>
  <c r="O17" i="18"/>
  <c r="I19" i="18"/>
  <c r="K19" i="18"/>
  <c r="I21" i="18"/>
  <c r="N25" i="18"/>
  <c r="I25" i="18"/>
  <c r="K35" i="17"/>
  <c r="L37" i="17"/>
  <c r="I37" i="17"/>
  <c r="M30" i="17"/>
  <c r="L30" i="17"/>
  <c r="N34" i="17"/>
  <c r="J25" i="17"/>
  <c r="I25" i="17"/>
  <c r="K11" i="17"/>
  <c r="J13" i="17"/>
  <c r="M17" i="17"/>
  <c r="J31" i="17"/>
  <c r="K31" i="17"/>
  <c r="N29" i="17"/>
  <c r="L27" i="17"/>
  <c r="M27" i="17"/>
  <c r="O26" i="17"/>
  <c r="M10" i="17"/>
  <c r="N22" i="17"/>
  <c r="I36" i="17"/>
  <c r="J36" i="17"/>
  <c r="M18" i="17"/>
  <c r="L14" i="17"/>
  <c r="N14" i="17"/>
  <c r="I21" i="17"/>
  <c r="K21" i="17"/>
  <c r="K33" i="17"/>
  <c r="J12" i="17"/>
  <c r="K16" i="17"/>
  <c r="N20" i="17"/>
  <c r="I20" i="17"/>
  <c r="J24" i="17"/>
  <c r="O19" i="17"/>
  <c r="N19" i="17"/>
  <c r="N28" i="17"/>
  <c r="O19" i="16"/>
  <c r="J14" i="16"/>
  <c r="I10" i="16"/>
  <c r="I36" i="16"/>
  <c r="L33" i="16"/>
  <c r="K37" i="16"/>
  <c r="L37" i="16"/>
  <c r="J11" i="16"/>
  <c r="K17" i="16"/>
  <c r="O22" i="16"/>
  <c r="J27" i="16"/>
  <c r="K27" i="16"/>
  <c r="O30" i="16"/>
  <c r="K20" i="16"/>
  <c r="L21" i="16"/>
  <c r="I25" i="16"/>
  <c r="N18" i="16"/>
  <c r="M18" i="16"/>
  <c r="M34" i="16"/>
  <c r="M13" i="16"/>
  <c r="I28" i="16"/>
  <c r="K28" i="16"/>
  <c r="N26" i="16"/>
  <c r="I32" i="16"/>
  <c r="I15" i="16"/>
  <c r="K15" i="16"/>
  <c r="L31" i="16"/>
  <c r="J31" i="16"/>
  <c r="M24" i="16"/>
  <c r="J29" i="16"/>
  <c r="N16" i="16"/>
  <c r="M12" i="16"/>
  <c r="M17" i="15"/>
  <c r="O17" i="15"/>
  <c r="K14" i="15"/>
  <c r="M18" i="15"/>
  <c r="N18" i="15"/>
  <c r="O15" i="15"/>
  <c r="I15" i="15"/>
  <c r="K19" i="15"/>
  <c r="O12" i="15"/>
  <c r="M12" i="15"/>
  <c r="J16" i="15"/>
  <c r="L31" i="15"/>
  <c r="N31" i="15"/>
  <c r="L35" i="15"/>
  <c r="J35" i="15"/>
  <c r="L20" i="15"/>
  <c r="O24" i="15"/>
  <c r="J24" i="15"/>
  <c r="N32" i="15"/>
  <c r="K36" i="15"/>
  <c r="N10" i="15"/>
  <c r="L13" i="15"/>
  <c r="M9" i="15"/>
  <c r="O23" i="15"/>
  <c r="L23" i="15"/>
  <c r="N21" i="15"/>
  <c r="J21" i="15"/>
  <c r="L29" i="15"/>
  <c r="O22" i="15"/>
  <c r="N26" i="15"/>
  <c r="O30" i="15"/>
  <c r="M34" i="15"/>
  <c r="O34" i="15"/>
  <c r="K11" i="15"/>
  <c r="M11" i="15"/>
  <c r="L27" i="15"/>
  <c r="L25" i="15"/>
  <c r="N25" i="15"/>
  <c r="N33" i="15"/>
  <c r="N10" i="16"/>
  <c r="L8" i="20"/>
  <c r="I16" i="20"/>
  <c r="N20" i="20"/>
  <c r="K20" i="20"/>
  <c r="J17" i="20"/>
  <c r="J21" i="20"/>
  <c r="K33" i="20"/>
  <c r="J34" i="20"/>
  <c r="J31" i="20"/>
  <c r="K35" i="20"/>
  <c r="L9" i="20"/>
  <c r="I9" i="20"/>
  <c r="L15" i="20"/>
  <c r="J19" i="20"/>
  <c r="I29" i="20"/>
  <c r="L27" i="20"/>
  <c r="J27" i="20"/>
  <c r="M32" i="20"/>
  <c r="M10" i="20"/>
  <c r="K14" i="20"/>
  <c r="N23" i="20"/>
  <c r="M30" i="20"/>
  <c r="N24" i="19"/>
  <c r="K24" i="19"/>
  <c r="N14" i="19"/>
  <c r="M15" i="19"/>
  <c r="M19" i="19"/>
  <c r="J27" i="19"/>
  <c r="N28" i="19"/>
  <c r="O32" i="19"/>
  <c r="M32" i="19"/>
  <c r="I22" i="19"/>
  <c r="K26" i="19"/>
  <c r="I33" i="19"/>
  <c r="N16" i="19"/>
  <c r="O16" i="19"/>
  <c r="N18" i="19"/>
  <c r="O29" i="19"/>
  <c r="L31" i="19"/>
  <c r="M31" i="19"/>
  <c r="M35" i="19"/>
  <c r="N12" i="19"/>
  <c r="M20" i="19"/>
  <c r="O20" i="19"/>
  <c r="J11" i="19"/>
  <c r="L10" i="19"/>
  <c r="N10" i="19"/>
  <c r="L17" i="19"/>
  <c r="J17" i="19"/>
  <c r="L21" i="19"/>
  <c r="L25" i="19"/>
  <c r="J25" i="19"/>
  <c r="L23" i="19"/>
  <c r="L13" i="19"/>
  <c r="J13" i="19"/>
  <c r="K12" i="18"/>
  <c r="O9" i="18"/>
  <c r="O13" i="18"/>
  <c r="J23" i="18"/>
  <c r="M30" i="18"/>
  <c r="K30" i="18"/>
  <c r="I29" i="18"/>
  <c r="M16" i="18"/>
  <c r="L16" i="18"/>
  <c r="N33" i="18"/>
  <c r="J27" i="18"/>
  <c r="O31" i="18"/>
  <c r="I31" i="18"/>
  <c r="K35" i="18"/>
  <c r="L8" i="18"/>
  <c r="M8" i="18"/>
  <c r="M10" i="18"/>
  <c r="K15" i="18"/>
  <c r="N24" i="18"/>
  <c r="O18" i="18"/>
  <c r="L18" i="18"/>
  <c r="K22" i="18"/>
  <c r="N26" i="18"/>
  <c r="L26" i="18"/>
  <c r="J28" i="18"/>
  <c r="O32" i="18"/>
  <c r="N17" i="18"/>
  <c r="K17" i="18"/>
  <c r="L19" i="18"/>
  <c r="O21" i="18"/>
  <c r="J25" i="18"/>
  <c r="M25" i="18"/>
  <c r="O34" i="18"/>
  <c r="J35" i="17"/>
  <c r="O35" i="17"/>
  <c r="K37" i="17"/>
  <c r="O34" i="17"/>
  <c r="M25" i="17"/>
  <c r="L25" i="17"/>
  <c r="J11" i="17"/>
  <c r="M11" i="17"/>
  <c r="I17" i="17"/>
  <c r="K17" i="17"/>
  <c r="M31" i="17"/>
  <c r="L31" i="17"/>
  <c r="J29" i="17"/>
  <c r="K27" i="17"/>
  <c r="M26" i="17"/>
  <c r="L26" i="17"/>
  <c r="L10" i="17"/>
  <c r="I10" i="17"/>
  <c r="M22" i="17"/>
  <c r="M32" i="17"/>
  <c r="J32" i="17"/>
  <c r="O36" i="17"/>
  <c r="O18" i="17"/>
  <c r="J14" i="17"/>
  <c r="J21" i="17"/>
  <c r="L33" i="17"/>
  <c r="M33" i="17"/>
  <c r="K12" i="17"/>
  <c r="I12" i="17"/>
  <c r="I16" i="17"/>
  <c r="J20" i="17"/>
  <c r="K24" i="17"/>
  <c r="N15" i="17"/>
  <c r="L19" i="17"/>
  <c r="M19" i="17"/>
  <c r="N23" i="17"/>
  <c r="O28" i="17"/>
  <c r="M28" i="17"/>
  <c r="L10" i="16"/>
  <c r="K23" i="16"/>
  <c r="O23" i="16"/>
  <c r="M10" i="16"/>
  <c r="O36" i="16"/>
  <c r="O33" i="16"/>
  <c r="I33" i="16"/>
  <c r="N37" i="16"/>
  <c r="M11" i="16"/>
  <c r="N17" i="16"/>
  <c r="N22" i="16"/>
  <c r="K22" i="16"/>
  <c r="M27" i="16"/>
  <c r="M30" i="16"/>
  <c r="J30" i="16"/>
  <c r="M20" i="16"/>
  <c r="O21" i="16"/>
  <c r="O25" i="16"/>
  <c r="M35" i="16"/>
  <c r="J35" i="16"/>
  <c r="O18" i="16"/>
  <c r="O34" i="16"/>
  <c r="O13" i="16"/>
  <c r="I13" i="16"/>
  <c r="L28" i="16"/>
  <c r="J28" i="16"/>
  <c r="M26" i="16"/>
  <c r="L32" i="16"/>
  <c r="N32" i="16"/>
  <c r="L15" i="16"/>
  <c r="N15" i="16"/>
  <c r="L24" i="16"/>
  <c r="I24" i="16"/>
  <c r="L29" i="16"/>
  <c r="L16" i="16"/>
  <c r="J16" i="16"/>
  <c r="O12" i="16"/>
  <c r="I17" i="15"/>
  <c r="K17" i="15"/>
  <c r="L18" i="15"/>
  <c r="J18" i="15"/>
  <c r="K15" i="15"/>
  <c r="L19" i="15"/>
  <c r="N19" i="15"/>
  <c r="L12" i="15"/>
  <c r="M16" i="15"/>
  <c r="M31" i="15"/>
  <c r="M20" i="15"/>
  <c r="O20" i="15"/>
  <c r="K24" i="15"/>
  <c r="O28" i="15"/>
  <c r="L28" i="15"/>
  <c r="J32" i="15"/>
  <c r="L36" i="15"/>
  <c r="N36" i="15"/>
  <c r="M10" i="15"/>
  <c r="O10" i="15"/>
  <c r="K13" i="15"/>
  <c r="O9" i="15"/>
  <c r="L9" i="15"/>
  <c r="I23" i="15"/>
  <c r="K23" i="15"/>
  <c r="I21" i="15"/>
  <c r="N29" i="15"/>
  <c r="N22" i="15"/>
  <c r="L22" i="15"/>
  <c r="J26" i="15"/>
  <c r="M30" i="15"/>
  <c r="N30" i="15"/>
  <c r="I34" i="15"/>
  <c r="K34" i="15"/>
  <c r="O11" i="15"/>
  <c r="N27" i="15"/>
  <c r="M25" i="15"/>
  <c r="J33" i="15"/>
  <c r="M19" i="16"/>
  <c r="I23" i="16"/>
  <c r="I14" i="16"/>
  <c r="L16" i="20"/>
  <c r="I20" i="20"/>
  <c r="M17" i="20"/>
  <c r="M21" i="20"/>
  <c r="N33" i="20"/>
  <c r="O26" i="20"/>
  <c r="M34" i="20"/>
  <c r="L31" i="20"/>
  <c r="M31" i="20"/>
  <c r="N35" i="20"/>
  <c r="M22" i="20"/>
  <c r="O24" i="20"/>
  <c r="K25" i="20"/>
  <c r="N11" i="20"/>
  <c r="K11" i="20"/>
  <c r="M19" i="20"/>
  <c r="L29" i="20"/>
  <c r="O28" i="20"/>
  <c r="J28" i="20"/>
  <c r="J12" i="20"/>
  <c r="M14" i="20"/>
  <c r="K18" i="20"/>
  <c r="I23" i="20"/>
  <c r="I24" i="19"/>
  <c r="L14" i="19"/>
  <c r="I14" i="19"/>
  <c r="N27" i="19"/>
  <c r="J30" i="19"/>
  <c r="I28" i="19"/>
  <c r="J32" i="19"/>
  <c r="L22" i="19"/>
  <c r="K22" i="19"/>
  <c r="N26" i="19"/>
  <c r="L33" i="19"/>
  <c r="I16" i="19"/>
  <c r="L18" i="19"/>
  <c r="I18" i="19"/>
  <c r="O34" i="19"/>
  <c r="I31" i="19"/>
  <c r="O35" i="19"/>
  <c r="I35" i="19"/>
  <c r="O9" i="19"/>
  <c r="M12" i="19"/>
  <c r="O12" i="19"/>
  <c r="I20" i="19"/>
  <c r="K20" i="19"/>
  <c r="M11" i="19"/>
  <c r="M10" i="19"/>
  <c r="O21" i="19"/>
  <c r="N21" i="19"/>
  <c r="O23" i="19"/>
  <c r="L12" i="18"/>
  <c r="M12" i="18"/>
  <c r="N9" i="18"/>
  <c r="I9" i="18"/>
  <c r="M13" i="18"/>
  <c r="J13" i="18"/>
  <c r="L30" i="18"/>
  <c r="N30" i="18"/>
  <c r="O29" i="18"/>
  <c r="O16" i="18"/>
  <c r="O20" i="18"/>
  <c r="M33" i="18"/>
  <c r="O33" i="18"/>
  <c r="O27" i="18"/>
  <c r="M27" i="18"/>
  <c r="K31" i="18"/>
  <c r="L35" i="18"/>
  <c r="N35" i="18"/>
  <c r="N8" i="18"/>
  <c r="J24" i="18"/>
  <c r="N19" i="18"/>
  <c r="M21" i="18"/>
  <c r="N37" i="17"/>
  <c r="K34" i="17"/>
  <c r="O29" i="17"/>
  <c r="K26" i="17"/>
  <c r="O10" i="17"/>
  <c r="L18" i="17"/>
  <c r="M14" i="17"/>
  <c r="O33" i="17"/>
  <c r="I24" i="17"/>
  <c r="M36" i="16"/>
  <c r="I11" i="16"/>
  <c r="O20" i="16"/>
  <c r="O35" i="16"/>
  <c r="L34" i="16"/>
  <c r="O29" i="16"/>
  <c r="L17" i="15"/>
  <c r="L14" i="15"/>
  <c r="N15" i="15"/>
  <c r="O35" i="15"/>
  <c r="M32" i="15"/>
  <c r="I10" i="15"/>
  <c r="M29" i="15"/>
  <c r="L30" i="15"/>
  <c r="M27" i="15"/>
  <c r="O25" i="15"/>
  <c r="I10" i="18"/>
  <c r="M15" i="18"/>
  <c r="M22" i="18"/>
  <c r="L28" i="18"/>
  <c r="L32" i="18"/>
  <c r="L25" i="18"/>
  <c r="J34" i="18"/>
  <c r="M35" i="17"/>
  <c r="O30" i="17"/>
  <c r="I11" i="17"/>
  <c r="L13" i="17"/>
  <c r="N32" i="17"/>
  <c r="M12" i="17"/>
  <c r="K20" i="17"/>
  <c r="M15" i="17"/>
  <c r="M23" i="17"/>
  <c r="J23" i="16"/>
  <c r="K33" i="16"/>
  <c r="J22" i="16"/>
  <c r="I30" i="16"/>
  <c r="K21" i="16"/>
  <c r="N25" i="16"/>
  <c r="K18" i="16"/>
  <c r="O26" i="16"/>
  <c r="M32" i="16"/>
  <c r="N31" i="16"/>
  <c r="N12" i="16"/>
  <c r="O16" i="15"/>
  <c r="O31" i="15"/>
  <c r="N20" i="15"/>
  <c r="N28" i="15"/>
  <c r="N9" i="15"/>
  <c r="L21" i="15"/>
  <c r="J22" i="15"/>
  <c r="L11" i="15"/>
  <c r="I25" i="15"/>
  <c r="L14" i="18"/>
  <c r="L21" i="18"/>
  <c r="J34" i="17"/>
  <c r="J17" i="17"/>
  <c r="N27" i="17"/>
  <c r="N26" i="17"/>
  <c r="K22" i="17"/>
  <c r="L36" i="17"/>
  <c r="K18" i="17"/>
  <c r="K28" i="17"/>
  <c r="L19" i="16"/>
  <c r="M23" i="16"/>
  <c r="L23" i="16"/>
  <c r="L11" i="16"/>
  <c r="I35" i="16"/>
  <c r="K13" i="16"/>
  <c r="I26" i="16"/>
  <c r="M14" i="15"/>
  <c r="L15" i="15"/>
  <c r="M19" i="15"/>
  <c r="L16" i="15"/>
  <c r="I31" i="15"/>
  <c r="K10" i="15"/>
  <c r="K29" i="15"/>
  <c r="M26" i="15"/>
  <c r="J30" i="15"/>
  <c r="O27" i="15"/>
  <c r="M33" i="15"/>
  <c r="N15" i="18"/>
  <c r="O24" i="18"/>
  <c r="N18" i="18"/>
  <c r="M26" i="18"/>
  <c r="N32" i="18"/>
  <c r="J17" i="18"/>
  <c r="M34" i="18"/>
  <c r="L35" i="17"/>
  <c r="N30" i="17"/>
  <c r="M13" i="17"/>
  <c r="I32" i="17"/>
  <c r="N16" i="17"/>
  <c r="L20" i="17"/>
  <c r="O15" i="17"/>
  <c r="O23" i="17"/>
  <c r="N19" i="16"/>
  <c r="K10" i="16"/>
  <c r="M17" i="16"/>
  <c r="L27" i="16"/>
  <c r="M21" i="16"/>
  <c r="N34" i="16"/>
  <c r="M31" i="16"/>
  <c r="N24" i="16"/>
  <c r="I16" i="16"/>
  <c r="J12" i="15"/>
  <c r="J20" i="15"/>
  <c r="I28" i="15"/>
  <c r="M36" i="15"/>
  <c r="O13" i="15"/>
  <c r="M23" i="15"/>
  <c r="M21" i="15"/>
  <c r="I22" i="15"/>
  <c r="L34" i="15"/>
  <c r="J11" i="15"/>
  <c r="O10" i="7"/>
  <c r="K10" i="7"/>
  <c r="L11" i="7"/>
  <c r="I12" i="7"/>
  <c r="M12" i="7"/>
  <c r="J13" i="7"/>
  <c r="N13" i="7"/>
  <c r="K14" i="7"/>
  <c r="O14" i="7"/>
  <c r="L15" i="7"/>
  <c r="N10" i="7"/>
  <c r="J10" i="7"/>
  <c r="I11" i="7"/>
  <c r="M11" i="7"/>
  <c r="J12" i="7"/>
  <c r="N12" i="7"/>
  <c r="K13" i="7"/>
  <c r="O13" i="7"/>
  <c r="L14" i="7"/>
  <c r="I15" i="7"/>
  <c r="M15" i="7"/>
  <c r="M10" i="7"/>
  <c r="I10" i="7"/>
  <c r="J11" i="7"/>
  <c r="N11" i="7"/>
  <c r="K12" i="7"/>
  <c r="O12" i="7"/>
  <c r="L13" i="7"/>
  <c r="I14" i="7"/>
  <c r="M14" i="7"/>
  <c r="J15" i="7"/>
  <c r="N15" i="7"/>
  <c r="L10" i="7"/>
  <c r="K11" i="7"/>
  <c r="O11" i="7"/>
  <c r="L12" i="7"/>
  <c r="I13" i="7"/>
  <c r="M13" i="7"/>
  <c r="J14" i="7"/>
  <c r="N14" i="7"/>
  <c r="K15" i="7"/>
  <c r="O15" i="7"/>
  <c r="K13" i="13"/>
  <c r="O19" i="7"/>
  <c r="O23" i="7"/>
  <c r="O27" i="7"/>
  <c r="N31" i="7"/>
  <c r="N35" i="7"/>
  <c r="M18" i="14"/>
  <c r="N18" i="14"/>
  <c r="I13" i="13"/>
  <c r="O13" i="13"/>
  <c r="L14" i="12"/>
  <c r="M18" i="10"/>
  <c r="N18" i="10"/>
  <c r="N18" i="7"/>
  <c r="J18" i="7"/>
  <c r="L20" i="7"/>
  <c r="I27" i="7"/>
  <c r="N34" i="7"/>
  <c r="N30" i="7"/>
  <c r="L24" i="7"/>
  <c r="L31" i="7"/>
  <c r="M34" i="7"/>
  <c r="M24" i="7"/>
  <c r="J37" i="7"/>
  <c r="I23" i="7"/>
  <c r="I24" i="7"/>
  <c r="I31" i="7"/>
  <c r="I35" i="7"/>
  <c r="L17" i="7"/>
  <c r="J21" i="7"/>
  <c r="J25" i="7"/>
  <c r="I26" i="7"/>
  <c r="O29" i="7"/>
  <c r="L33" i="7"/>
  <c r="M33" i="7"/>
  <c r="J22" i="7"/>
  <c r="K25" i="7"/>
  <c r="J26" i="7"/>
  <c r="I28" i="7"/>
  <c r="I32" i="7"/>
  <c r="K22" i="7"/>
  <c r="L29" i="7"/>
  <c r="O28" i="7"/>
  <c r="O35" i="7"/>
  <c r="O36" i="7"/>
  <c r="J31" i="7"/>
  <c r="K34" i="7"/>
  <c r="J35" i="7"/>
  <c r="M16" i="7"/>
  <c r="N20" i="7"/>
  <c r="N24" i="7"/>
  <c r="K28" i="7"/>
  <c r="L32" i="7"/>
  <c r="M36" i="7"/>
  <c r="I18" i="14"/>
  <c r="J18" i="14"/>
  <c r="N13" i="13"/>
  <c r="L13" i="13"/>
  <c r="I18" i="10"/>
  <c r="J18" i="10"/>
  <c r="K10" i="9"/>
  <c r="I10" i="9"/>
  <c r="I30" i="7"/>
  <c r="L21" i="7"/>
  <c r="M27" i="7"/>
  <c r="N27" i="7"/>
  <c r="I34" i="7"/>
  <c r="J17" i="7"/>
  <c r="J19" i="7"/>
  <c r="J27" i="7"/>
  <c r="M19" i="7"/>
  <c r="L35" i="7"/>
  <c r="M35" i="7"/>
  <c r="M20" i="7"/>
  <c r="L19" i="7"/>
  <c r="N23" i="7"/>
  <c r="N16" i="7"/>
  <c r="M18" i="7"/>
  <c r="N21" i="7"/>
  <c r="N25" i="7"/>
  <c r="M26" i="7"/>
  <c r="I33" i="7"/>
  <c r="N22" i="7"/>
  <c r="O25" i="7"/>
  <c r="N26" i="7"/>
  <c r="L28" i="7"/>
  <c r="N32" i="7"/>
  <c r="O22" i="7"/>
  <c r="J20" i="7"/>
  <c r="I25" i="7"/>
  <c r="K31" i="7"/>
  <c r="J36" i="7"/>
  <c r="I37" i="7"/>
  <c r="K37" i="7"/>
  <c r="I36" i="7"/>
  <c r="K17" i="7"/>
  <c r="M21" i="7"/>
  <c r="M25" i="7"/>
  <c r="K29" i="7"/>
  <c r="J33" i="7"/>
  <c r="L37" i="7"/>
  <c r="L18" i="14"/>
  <c r="K18" i="14"/>
  <c r="J13" i="13"/>
  <c r="N14" i="12"/>
  <c r="L18" i="10"/>
  <c r="O18" i="10"/>
  <c r="O10" i="9"/>
  <c r="L10" i="9"/>
  <c r="M10" i="9"/>
  <c r="N31" i="8"/>
  <c r="O16" i="7"/>
  <c r="I19" i="7"/>
  <c r="L25" i="7"/>
  <c r="N28" i="7"/>
  <c r="N33" i="7"/>
  <c r="O17" i="7"/>
  <c r="J23" i="7"/>
  <c r="M23" i="7"/>
  <c r="J34" i="7"/>
  <c r="L27" i="7"/>
  <c r="J16" i="7"/>
  <c r="I18" i="7"/>
  <c r="M17" i="7"/>
  <c r="K20" i="7"/>
  <c r="I22" i="7"/>
  <c r="K24" i="7"/>
  <c r="O33" i="7"/>
  <c r="K21" i="7"/>
  <c r="J32" i="7"/>
  <c r="K26" i="7"/>
  <c r="M29" i="7"/>
  <c r="I21" i="7"/>
  <c r="J24" i="7"/>
  <c r="I29" i="7"/>
  <c r="K32" i="7"/>
  <c r="O31" i="7"/>
  <c r="N36" i="7"/>
  <c r="M37" i="7"/>
  <c r="L36" i="7"/>
  <c r="O37" i="7"/>
  <c r="K18" i="7"/>
  <c r="L22" i="7"/>
  <c r="L26" i="7"/>
  <c r="O30" i="7"/>
  <c r="O34" i="7"/>
  <c r="O18" i="14"/>
  <c r="M13" i="13"/>
  <c r="I14" i="12"/>
  <c r="K18" i="10"/>
  <c r="J10" i="9"/>
  <c r="K31" i="8"/>
  <c r="N17" i="7"/>
  <c r="M30" i="7"/>
  <c r="N19" i="7"/>
  <c r="I16" i="7"/>
  <c r="K16" i="7"/>
  <c r="I20" i="7"/>
  <c r="L30" i="7"/>
  <c r="L23" i="7"/>
  <c r="M31" i="7"/>
  <c r="J30" i="7"/>
  <c r="L34" i="7"/>
  <c r="N37" i="7"/>
  <c r="L16" i="7"/>
  <c r="L18" i="7"/>
  <c r="O18" i="7"/>
  <c r="I17" i="7"/>
  <c r="O20" i="7"/>
  <c r="M22" i="7"/>
  <c r="O24" i="7"/>
  <c r="J29" i="7"/>
  <c r="K33" i="7"/>
  <c r="O21" i="7"/>
  <c r="M28" i="7"/>
  <c r="M32" i="7"/>
  <c r="O32" i="7"/>
  <c r="O26" i="7"/>
  <c r="K19" i="7"/>
  <c r="K23" i="7"/>
  <c r="K27" i="7"/>
  <c r="J28" i="7"/>
  <c r="N29" i="7"/>
  <c r="K35" i="7"/>
  <c r="K36" i="7"/>
  <c r="K30" i="7"/>
  <c r="N13" i="8"/>
  <c r="N10" i="9"/>
  <c r="K10" i="14"/>
  <c r="L10" i="14"/>
  <c r="J22" i="14"/>
  <c r="K23" i="14"/>
  <c r="J23" i="14"/>
  <c r="K27" i="14"/>
  <c r="J27" i="14"/>
  <c r="I35" i="14"/>
  <c r="K35" i="14"/>
  <c r="J14" i="14"/>
  <c r="L13" i="14"/>
  <c r="J13" i="14"/>
  <c r="I12" i="14"/>
  <c r="K12" i="14"/>
  <c r="O26" i="14"/>
  <c r="J16" i="14"/>
  <c r="I16" i="14"/>
  <c r="J20" i="14"/>
  <c r="I29" i="14"/>
  <c r="J29" i="14"/>
  <c r="J24" i="14"/>
  <c r="I24" i="14"/>
  <c r="J28" i="14"/>
  <c r="J36" i="14"/>
  <c r="I30" i="14"/>
  <c r="J30" i="14"/>
  <c r="J34" i="14"/>
  <c r="I34" i="14"/>
  <c r="K19" i="14"/>
  <c r="I19" i="14"/>
  <c r="I25" i="14"/>
  <c r="I31" i="14"/>
  <c r="K31" i="14"/>
  <c r="J11" i="14"/>
  <c r="I17" i="14"/>
  <c r="I21" i="14"/>
  <c r="O32" i="14"/>
  <c r="K33" i="14"/>
  <c r="J33" i="14"/>
  <c r="K37" i="14"/>
  <c r="I37" i="14"/>
  <c r="I15" i="14"/>
  <c r="N15" i="14"/>
  <c r="K24" i="13"/>
  <c r="I24" i="13"/>
  <c r="O34" i="13"/>
  <c r="K9" i="13"/>
  <c r="K11" i="13"/>
  <c r="M11" i="13"/>
  <c r="K15" i="13"/>
  <c r="M15" i="13"/>
  <c r="J12" i="13"/>
  <c r="L12" i="13"/>
  <c r="J16" i="13"/>
  <c r="L16" i="13"/>
  <c r="K19" i="13"/>
  <c r="I19" i="13"/>
  <c r="J20" i="13"/>
  <c r="K31" i="13"/>
  <c r="N31" i="13"/>
  <c r="K35" i="13"/>
  <c r="N35" i="13"/>
  <c r="N18" i="13"/>
  <c r="J30" i="13"/>
  <c r="N14" i="13"/>
  <c r="I17" i="13"/>
  <c r="K17" i="13"/>
  <c r="K22" i="13"/>
  <c r="I29" i="13"/>
  <c r="M31" i="8"/>
  <c r="M14" i="12"/>
  <c r="J10" i="14"/>
  <c r="M22" i="14"/>
  <c r="L22" i="14"/>
  <c r="L23" i="14"/>
  <c r="I23" i="14"/>
  <c r="L27" i="14"/>
  <c r="M27" i="14"/>
  <c r="N35" i="14"/>
  <c r="L35" i="14"/>
  <c r="M14" i="14"/>
  <c r="L14" i="14"/>
  <c r="N13" i="14"/>
  <c r="N12" i="14"/>
  <c r="L12" i="14"/>
  <c r="M26" i="14"/>
  <c r="N26" i="14"/>
  <c r="O16" i="14"/>
  <c r="L16" i="14"/>
  <c r="O20" i="14"/>
  <c r="M20" i="14"/>
  <c r="L29" i="14"/>
  <c r="M29" i="14"/>
  <c r="O24" i="14"/>
  <c r="L24" i="14"/>
  <c r="O28" i="14"/>
  <c r="M28" i="14"/>
  <c r="M36" i="14"/>
  <c r="O36" i="14"/>
  <c r="O30" i="14"/>
  <c r="M30" i="14"/>
  <c r="O34" i="14"/>
  <c r="L34" i="14"/>
  <c r="L19" i="14"/>
  <c r="N19" i="14"/>
  <c r="N25" i="14"/>
  <c r="O25" i="14"/>
  <c r="N31" i="14"/>
  <c r="M31" i="14"/>
  <c r="O11" i="14"/>
  <c r="M11" i="14"/>
  <c r="N17" i="14"/>
  <c r="O17" i="14"/>
  <c r="N21" i="14"/>
  <c r="L21" i="14"/>
  <c r="M32" i="14"/>
  <c r="N32" i="14"/>
  <c r="L33" i="14"/>
  <c r="M33" i="14"/>
  <c r="L37" i="14"/>
  <c r="N37" i="14"/>
  <c r="L15" i="14"/>
  <c r="K15" i="14"/>
  <c r="L24" i="13"/>
  <c r="O24" i="13"/>
  <c r="M34" i="13"/>
  <c r="N34" i="13"/>
  <c r="N9" i="13"/>
  <c r="J9" i="13"/>
  <c r="L11" i="13"/>
  <c r="N11" i="13"/>
  <c r="L15" i="13"/>
  <c r="N15" i="13"/>
  <c r="O12" i="13"/>
  <c r="M12" i="13"/>
  <c r="O16" i="13"/>
  <c r="M16" i="13"/>
  <c r="L19" i="13"/>
  <c r="N19" i="13"/>
  <c r="O20" i="13"/>
  <c r="M20" i="13"/>
  <c r="L31" i="13"/>
  <c r="M31" i="13"/>
  <c r="L35" i="13"/>
  <c r="M35" i="13"/>
  <c r="M18" i="13"/>
  <c r="K18" i="13"/>
  <c r="M30" i="13"/>
  <c r="N30" i="13"/>
  <c r="M14" i="13"/>
  <c r="O14" i="13"/>
  <c r="N17" i="13"/>
  <c r="N22" i="13"/>
  <c r="O22" i="13"/>
  <c r="M11" i="9"/>
  <c r="I10" i="14"/>
  <c r="N10" i="14"/>
  <c r="I22" i="14"/>
  <c r="K22" i="14"/>
  <c r="N23" i="14"/>
  <c r="I27" i="14"/>
  <c r="J35" i="14"/>
  <c r="I14" i="14"/>
  <c r="K14" i="14"/>
  <c r="M13" i="14"/>
  <c r="K13" i="14"/>
  <c r="J12" i="14"/>
  <c r="I26" i="14"/>
  <c r="J26" i="14"/>
  <c r="K16" i="14"/>
  <c r="K20" i="14"/>
  <c r="I20" i="14"/>
  <c r="K29" i="14"/>
  <c r="K24" i="14"/>
  <c r="K28" i="14"/>
  <c r="I28" i="14"/>
  <c r="I36" i="14"/>
  <c r="K36" i="14"/>
  <c r="K30" i="14"/>
  <c r="K34" i="14"/>
  <c r="J19" i="14"/>
  <c r="J25" i="14"/>
  <c r="K25" i="14"/>
  <c r="J31" i="14"/>
  <c r="K11" i="14"/>
  <c r="I11" i="14"/>
  <c r="J17" i="14"/>
  <c r="K17" i="14"/>
  <c r="J21" i="14"/>
  <c r="K21" i="14"/>
  <c r="I32" i="14"/>
  <c r="K32" i="14"/>
  <c r="I33" i="14"/>
  <c r="J37" i="14"/>
  <c r="J15" i="14"/>
  <c r="J24" i="13"/>
  <c r="I34" i="13"/>
  <c r="J34" i="13"/>
  <c r="M9" i="13"/>
  <c r="L9" i="13"/>
  <c r="J11" i="13"/>
  <c r="J15" i="13"/>
  <c r="K12" i="13"/>
  <c r="I12" i="13"/>
  <c r="K16" i="13"/>
  <c r="I16" i="13"/>
  <c r="J19" i="13"/>
  <c r="K20" i="13"/>
  <c r="I20" i="13"/>
  <c r="I31" i="13"/>
  <c r="I35" i="13"/>
  <c r="I18" i="13"/>
  <c r="J18" i="13"/>
  <c r="I30" i="13"/>
  <c r="K30" i="13"/>
  <c r="I14" i="13"/>
  <c r="K14" i="13"/>
  <c r="J17" i="13"/>
  <c r="O17" i="13"/>
  <c r="J22" i="13"/>
  <c r="M10" i="12"/>
  <c r="M10" i="14"/>
  <c r="O10" i="14"/>
  <c r="N22" i="14"/>
  <c r="O22" i="14"/>
  <c r="O23" i="14"/>
  <c r="M23" i="14"/>
  <c r="O27" i="14"/>
  <c r="N27" i="14"/>
  <c r="M35" i="14"/>
  <c r="O35" i="14"/>
  <c r="N14" i="14"/>
  <c r="O14" i="14"/>
  <c r="I13" i="14"/>
  <c r="O13" i="14"/>
  <c r="M12" i="14"/>
  <c r="O12" i="14"/>
  <c r="L26" i="14"/>
  <c r="K26" i="14"/>
  <c r="N16" i="14"/>
  <c r="M16" i="14"/>
  <c r="N20" i="14"/>
  <c r="L20" i="14"/>
  <c r="N29" i="14"/>
  <c r="O29" i="14"/>
  <c r="N24" i="14"/>
  <c r="M24" i="14"/>
  <c r="N28" i="14"/>
  <c r="L28" i="14"/>
  <c r="L36" i="14"/>
  <c r="N36" i="14"/>
  <c r="N30" i="14"/>
  <c r="L30" i="14"/>
  <c r="N34" i="14"/>
  <c r="M34" i="14"/>
  <c r="O19" i="14"/>
  <c r="M19" i="14"/>
  <c r="M25" i="14"/>
  <c r="L25" i="14"/>
  <c r="O31" i="14"/>
  <c r="L31" i="14"/>
  <c r="N11" i="14"/>
  <c r="L11" i="14"/>
  <c r="M17" i="14"/>
  <c r="L17" i="14"/>
  <c r="M21" i="14"/>
  <c r="O21" i="14"/>
  <c r="L32" i="14"/>
  <c r="J32" i="14"/>
  <c r="O33" i="14"/>
  <c r="N33" i="14"/>
  <c r="O37" i="14"/>
  <c r="M37" i="14"/>
  <c r="M15" i="14"/>
  <c r="O15" i="14"/>
  <c r="M24" i="13"/>
  <c r="N24" i="13"/>
  <c r="L34" i="13"/>
  <c r="K34" i="13"/>
  <c r="I9" i="13"/>
  <c r="O9" i="13"/>
  <c r="O11" i="13"/>
  <c r="I11" i="13"/>
  <c r="O15" i="13"/>
  <c r="I15" i="13"/>
  <c r="N12" i="13"/>
  <c r="N16" i="13"/>
  <c r="O19" i="13"/>
  <c r="M19" i="13"/>
  <c r="N20" i="13"/>
  <c r="L20" i="13"/>
  <c r="O31" i="13"/>
  <c r="J31" i="13"/>
  <c r="O35" i="13"/>
  <c r="J35" i="13"/>
  <c r="L18" i="13"/>
  <c r="O18" i="13"/>
  <c r="L30" i="13"/>
  <c r="O30" i="13"/>
  <c r="L14" i="13"/>
  <c r="J14" i="13"/>
  <c r="M17" i="13"/>
  <c r="L17" i="13"/>
  <c r="L22" i="13"/>
  <c r="N29" i="13"/>
  <c r="J25" i="13"/>
  <c r="L25" i="13"/>
  <c r="J21" i="13"/>
  <c r="I26" i="13"/>
  <c r="J26" i="13"/>
  <c r="I10" i="13"/>
  <c r="N10" i="13"/>
  <c r="I23" i="13"/>
  <c r="J23" i="13"/>
  <c r="M27" i="13"/>
  <c r="J33" i="13"/>
  <c r="K33" i="13"/>
  <c r="K28" i="13"/>
  <c r="K32" i="13"/>
  <c r="N10" i="12"/>
  <c r="I33" i="12"/>
  <c r="J8" i="12"/>
  <c r="M11" i="12"/>
  <c r="L11" i="12"/>
  <c r="M15" i="12"/>
  <c r="O15" i="12"/>
  <c r="L16" i="12"/>
  <c r="N16" i="12"/>
  <c r="O13" i="12"/>
  <c r="M13" i="12"/>
  <c r="N27" i="12"/>
  <c r="O27" i="12"/>
  <c r="O30" i="12"/>
  <c r="M34" i="12"/>
  <c r="N34" i="12"/>
  <c r="N9" i="12"/>
  <c r="M9" i="12"/>
  <c r="L12" i="12"/>
  <c r="O12" i="12"/>
  <c r="N17" i="12"/>
  <c r="M17" i="12"/>
  <c r="N25" i="12"/>
  <c r="L25" i="12"/>
  <c r="O19" i="12"/>
  <c r="J19" i="12"/>
  <c r="M26" i="12"/>
  <c r="O26" i="12"/>
  <c r="L23" i="12"/>
  <c r="N23" i="12"/>
  <c r="O24" i="12"/>
  <c r="I24" i="12"/>
  <c r="M18" i="12"/>
  <c r="N18" i="12"/>
  <c r="L35" i="12"/>
  <c r="M35" i="12"/>
  <c r="L29" i="12"/>
  <c r="M29" i="12"/>
  <c r="O32" i="12"/>
  <c r="L32" i="12"/>
  <c r="N21" i="12"/>
  <c r="O21" i="12"/>
  <c r="M22" i="12"/>
  <c r="K22" i="12"/>
  <c r="N20" i="12"/>
  <c r="O20" i="12"/>
  <c r="M28" i="12"/>
  <c r="J28" i="12"/>
  <c r="L31" i="12"/>
  <c r="M31" i="12"/>
  <c r="J10" i="8"/>
  <c r="L10" i="8"/>
  <c r="M14" i="11"/>
  <c r="L14" i="11"/>
  <c r="K16" i="11"/>
  <c r="I16" i="11"/>
  <c r="K20" i="11"/>
  <c r="I20" i="11"/>
  <c r="I35" i="11"/>
  <c r="K35" i="11"/>
  <c r="J32" i="11"/>
  <c r="J36" i="11"/>
  <c r="K33" i="11"/>
  <c r="I33" i="11"/>
  <c r="K37" i="11"/>
  <c r="I37" i="11"/>
  <c r="I22" i="13"/>
  <c r="J29" i="13"/>
  <c r="L29" i="13"/>
  <c r="O25" i="13"/>
  <c r="I25" i="13"/>
  <c r="M21" i="13"/>
  <c r="K21" i="13"/>
  <c r="L26" i="13"/>
  <c r="O26" i="13"/>
  <c r="L10" i="13"/>
  <c r="K10" i="13"/>
  <c r="L23" i="13"/>
  <c r="N23" i="13"/>
  <c r="K27" i="13"/>
  <c r="N27" i="13"/>
  <c r="M33" i="13"/>
  <c r="L33" i="13"/>
  <c r="L28" i="13"/>
  <c r="N28" i="13"/>
  <c r="N32" i="13"/>
  <c r="I32" i="13"/>
  <c r="J14" i="12"/>
  <c r="K10" i="12"/>
  <c r="N33" i="12"/>
  <c r="O33" i="12"/>
  <c r="O8" i="12"/>
  <c r="L8" i="12"/>
  <c r="I11" i="12"/>
  <c r="J11" i="12"/>
  <c r="I15" i="12"/>
  <c r="K15" i="12"/>
  <c r="J16" i="12"/>
  <c r="K13" i="12"/>
  <c r="I13" i="12"/>
  <c r="J27" i="12"/>
  <c r="M27" i="12"/>
  <c r="K30" i="12"/>
  <c r="M30" i="12"/>
  <c r="I34" i="12"/>
  <c r="J34" i="12"/>
  <c r="J9" i="12"/>
  <c r="I9" i="12"/>
  <c r="M12" i="12"/>
  <c r="J17" i="12"/>
  <c r="J25" i="12"/>
  <c r="K25" i="12"/>
  <c r="K19" i="12"/>
  <c r="I19" i="12"/>
  <c r="I26" i="12"/>
  <c r="N26" i="12"/>
  <c r="M23" i="12"/>
  <c r="K24" i="12"/>
  <c r="I18" i="12"/>
  <c r="I35" i="12"/>
  <c r="J29" i="12"/>
  <c r="K32" i="12"/>
  <c r="J21" i="12"/>
  <c r="I22" i="12"/>
  <c r="J22" i="12"/>
  <c r="J20" i="12"/>
  <c r="K20" i="12"/>
  <c r="I28" i="12"/>
  <c r="O28" i="12"/>
  <c r="I31" i="12"/>
  <c r="N10" i="8"/>
  <c r="I10" i="8"/>
  <c r="L31" i="8"/>
  <c r="I14" i="11"/>
  <c r="K14" i="11"/>
  <c r="L16" i="11"/>
  <c r="N16" i="11"/>
  <c r="L20" i="11"/>
  <c r="N20" i="11"/>
  <c r="N35" i="11"/>
  <c r="L35" i="11"/>
  <c r="M32" i="11"/>
  <c r="O32" i="11"/>
  <c r="M36" i="11"/>
  <c r="O36" i="11"/>
  <c r="L33" i="11"/>
  <c r="N33" i="11"/>
  <c r="M22" i="13"/>
  <c r="M29" i="13"/>
  <c r="O29" i="13"/>
  <c r="K25" i="13"/>
  <c r="I21" i="13"/>
  <c r="O21" i="13"/>
  <c r="K26" i="13"/>
  <c r="J10" i="13"/>
  <c r="K23" i="13"/>
  <c r="O27" i="13"/>
  <c r="I27" i="13"/>
  <c r="I33" i="13"/>
  <c r="J28" i="13"/>
  <c r="I28" i="13"/>
  <c r="J32" i="13"/>
  <c r="M32" i="13"/>
  <c r="K14" i="12"/>
  <c r="O14" i="12"/>
  <c r="J10" i="12"/>
  <c r="J33" i="12"/>
  <c r="K33" i="12"/>
  <c r="K8" i="12"/>
  <c r="M8" i="12"/>
  <c r="O11" i="12"/>
  <c r="L15" i="12"/>
  <c r="J15" i="12"/>
  <c r="O16" i="12"/>
  <c r="M16" i="12"/>
  <c r="N13" i="12"/>
  <c r="L27" i="12"/>
  <c r="N30" i="12"/>
  <c r="L30" i="12"/>
  <c r="O34" i="12"/>
  <c r="L9" i="12"/>
  <c r="O9" i="12"/>
  <c r="N12" i="12"/>
  <c r="I12" i="12"/>
  <c r="O17" i="12"/>
  <c r="L17" i="12"/>
  <c r="M25" i="12"/>
  <c r="O25" i="12"/>
  <c r="L19" i="12"/>
  <c r="N19" i="12"/>
  <c r="L26" i="12"/>
  <c r="J26" i="12"/>
  <c r="O23" i="12"/>
  <c r="I23" i="12"/>
  <c r="N24" i="12"/>
  <c r="L24" i="12"/>
  <c r="O18" i="12"/>
  <c r="L18" i="12"/>
  <c r="N35" i="12"/>
  <c r="O35" i="12"/>
  <c r="O29" i="12"/>
  <c r="N29" i="12"/>
  <c r="M32" i="12"/>
  <c r="N32" i="12"/>
  <c r="M21" i="12"/>
  <c r="K21" i="12"/>
  <c r="L22" i="12"/>
  <c r="N22" i="12"/>
  <c r="M20" i="12"/>
  <c r="L20" i="12"/>
  <c r="L28" i="12"/>
  <c r="K28" i="12"/>
  <c r="N31" i="12"/>
  <c r="O31" i="12"/>
  <c r="K10" i="8"/>
  <c r="M10" i="8"/>
  <c r="N14" i="11"/>
  <c r="J16" i="11"/>
  <c r="J20" i="11"/>
  <c r="J35" i="11"/>
  <c r="I32" i="11"/>
  <c r="K32" i="11"/>
  <c r="I36" i="11"/>
  <c r="K36" i="11"/>
  <c r="K29" i="13"/>
  <c r="N25" i="13"/>
  <c r="M25" i="13"/>
  <c r="N21" i="13"/>
  <c r="L21" i="13"/>
  <c r="M26" i="13"/>
  <c r="N26" i="13"/>
  <c r="M10" i="13"/>
  <c r="O10" i="13"/>
  <c r="M23" i="13"/>
  <c r="O23" i="13"/>
  <c r="L27" i="13"/>
  <c r="J27" i="13"/>
  <c r="N33" i="13"/>
  <c r="O33" i="13"/>
  <c r="O28" i="13"/>
  <c r="M28" i="13"/>
  <c r="O32" i="13"/>
  <c r="L32" i="13"/>
  <c r="L10" i="12"/>
  <c r="I10" i="12"/>
  <c r="O10" i="12"/>
  <c r="L33" i="12"/>
  <c r="M33" i="12"/>
  <c r="N8" i="12"/>
  <c r="I8" i="12"/>
  <c r="K11" i="12"/>
  <c r="N11" i="12"/>
  <c r="N15" i="12"/>
  <c r="K16" i="12"/>
  <c r="I16" i="12"/>
  <c r="J13" i="12"/>
  <c r="L13" i="12"/>
  <c r="K27" i="12"/>
  <c r="I27" i="12"/>
  <c r="J30" i="12"/>
  <c r="I30" i="12"/>
  <c r="K34" i="12"/>
  <c r="L34" i="12"/>
  <c r="K9" i="12"/>
  <c r="J12" i="12"/>
  <c r="K12" i="12"/>
  <c r="I17" i="12"/>
  <c r="K17" i="12"/>
  <c r="I25" i="12"/>
  <c r="M19" i="12"/>
  <c r="K26" i="12"/>
  <c r="K23" i="12"/>
  <c r="J23" i="12"/>
  <c r="J24" i="12"/>
  <c r="M24" i="12"/>
  <c r="J18" i="12"/>
  <c r="K18" i="12"/>
  <c r="J35" i="12"/>
  <c r="K35" i="12"/>
  <c r="K29" i="12"/>
  <c r="I29" i="12"/>
  <c r="I32" i="12"/>
  <c r="J32" i="12"/>
  <c r="I21" i="12"/>
  <c r="L21" i="12"/>
  <c r="O22" i="12"/>
  <c r="I20" i="12"/>
  <c r="N28" i="12"/>
  <c r="J31" i="12"/>
  <c r="K31" i="12"/>
  <c r="O10" i="8"/>
  <c r="J31" i="8"/>
  <c r="J14" i="11"/>
  <c r="O14" i="11"/>
  <c r="O16" i="11"/>
  <c r="M16" i="11"/>
  <c r="O20" i="11"/>
  <c r="M20" i="11"/>
  <c r="M35" i="11"/>
  <c r="O35" i="11"/>
  <c r="L32" i="11"/>
  <c r="N32" i="11"/>
  <c r="L36" i="11"/>
  <c r="N36" i="11"/>
  <c r="O33" i="11"/>
  <c r="M33" i="11"/>
  <c r="O37" i="11"/>
  <c r="L12" i="11"/>
  <c r="M12" i="11"/>
  <c r="M15" i="11"/>
  <c r="K15" i="11"/>
  <c r="M25" i="11"/>
  <c r="N25" i="11"/>
  <c r="M19" i="11"/>
  <c r="O19" i="11"/>
  <c r="L11" i="11"/>
  <c r="N11" i="11"/>
  <c r="N18" i="11"/>
  <c r="L18" i="11"/>
  <c r="M21" i="11"/>
  <c r="K21" i="11"/>
  <c r="N24" i="11"/>
  <c r="O24" i="11"/>
  <c r="N28" i="11"/>
  <c r="L28" i="11"/>
  <c r="L22" i="11"/>
  <c r="M22" i="11"/>
  <c r="L26" i="11"/>
  <c r="M26" i="11"/>
  <c r="N31" i="11"/>
  <c r="L31" i="11"/>
  <c r="O23" i="11"/>
  <c r="L23" i="11"/>
  <c r="O27" i="11"/>
  <c r="M27" i="11"/>
  <c r="O30" i="11"/>
  <c r="O34" i="11"/>
  <c r="M34" i="11"/>
  <c r="O13" i="11"/>
  <c r="M13" i="11"/>
  <c r="O17" i="11"/>
  <c r="M17" i="11"/>
  <c r="L29" i="11"/>
  <c r="O29" i="11"/>
  <c r="O11" i="10"/>
  <c r="M11" i="10"/>
  <c r="M24" i="10"/>
  <c r="J24" i="10"/>
  <c r="N27" i="10"/>
  <c r="O27" i="10"/>
  <c r="M36" i="10"/>
  <c r="K36" i="10"/>
  <c r="N31" i="10"/>
  <c r="O31" i="10"/>
  <c r="L14" i="10"/>
  <c r="N14" i="10"/>
  <c r="L25" i="10"/>
  <c r="J25" i="10"/>
  <c r="L29" i="10"/>
  <c r="J29" i="10"/>
  <c r="L37" i="10"/>
  <c r="N37" i="10"/>
  <c r="O22" i="10"/>
  <c r="I22" i="10"/>
  <c r="O26" i="10"/>
  <c r="I26" i="10"/>
  <c r="M32" i="10"/>
  <c r="O32" i="10"/>
  <c r="N12" i="10"/>
  <c r="L12" i="10"/>
  <c r="L10" i="10"/>
  <c r="J10" i="10"/>
  <c r="J17" i="10"/>
  <c r="K17" i="10"/>
  <c r="O21" i="10"/>
  <c r="M21" i="10"/>
  <c r="I28" i="10"/>
  <c r="J28" i="10"/>
  <c r="J35" i="10"/>
  <c r="K35" i="10"/>
  <c r="J33" i="10"/>
  <c r="K30" i="10"/>
  <c r="K34" i="10"/>
  <c r="J34" i="10"/>
  <c r="I15" i="10"/>
  <c r="J23" i="10"/>
  <c r="M23" i="10"/>
  <c r="I19" i="10"/>
  <c r="K16" i="10"/>
  <c r="M16" i="10"/>
  <c r="K20" i="10"/>
  <c r="I20" i="10"/>
  <c r="N37" i="11"/>
  <c r="K12" i="11"/>
  <c r="I15" i="11"/>
  <c r="J15" i="11"/>
  <c r="I25" i="11"/>
  <c r="J25" i="11"/>
  <c r="I19" i="11"/>
  <c r="K19" i="11"/>
  <c r="J11" i="11"/>
  <c r="J18" i="11"/>
  <c r="I21" i="11"/>
  <c r="J24" i="11"/>
  <c r="K24" i="11"/>
  <c r="J28" i="11"/>
  <c r="I22" i="11"/>
  <c r="I26" i="11"/>
  <c r="J31" i="11"/>
  <c r="K23" i="11"/>
  <c r="K27" i="11"/>
  <c r="I27" i="11"/>
  <c r="K30" i="11"/>
  <c r="M30" i="11"/>
  <c r="K34" i="11"/>
  <c r="I34" i="11"/>
  <c r="K13" i="11"/>
  <c r="K17" i="11"/>
  <c r="I17" i="11"/>
  <c r="J29" i="11"/>
  <c r="K11" i="10"/>
  <c r="I11" i="10"/>
  <c r="I24" i="10"/>
  <c r="N24" i="10"/>
  <c r="J27" i="10"/>
  <c r="K27" i="10"/>
  <c r="I36" i="10"/>
  <c r="J31" i="10"/>
  <c r="M31" i="10"/>
  <c r="J14" i="10"/>
  <c r="N25" i="10"/>
  <c r="M29" i="10"/>
  <c r="K37" i="10"/>
  <c r="K22" i="10"/>
  <c r="M22" i="10"/>
  <c r="K26" i="10"/>
  <c r="N26" i="10"/>
  <c r="I32" i="10"/>
  <c r="J32" i="10"/>
  <c r="J12" i="10"/>
  <c r="O10" i="10"/>
  <c r="M10" i="10"/>
  <c r="M17" i="10"/>
  <c r="L17" i="10"/>
  <c r="J21" i="10"/>
  <c r="L28" i="10"/>
  <c r="O28" i="10"/>
  <c r="M35" i="10"/>
  <c r="O35" i="10"/>
  <c r="M33" i="10"/>
  <c r="N33" i="10"/>
  <c r="L30" i="10"/>
  <c r="N30" i="10"/>
  <c r="M34" i="10"/>
  <c r="N34" i="10"/>
  <c r="O15" i="10"/>
  <c r="M15" i="10"/>
  <c r="K23" i="10"/>
  <c r="O19" i="10"/>
  <c r="J19" i="10"/>
  <c r="J16" i="10"/>
  <c r="J33" i="11"/>
  <c r="J37" i="11"/>
  <c r="N12" i="11"/>
  <c r="O12" i="11"/>
  <c r="L15" i="11"/>
  <c r="O15" i="11"/>
  <c r="L25" i="11"/>
  <c r="O25" i="11"/>
  <c r="L19" i="11"/>
  <c r="N19" i="11"/>
  <c r="O11" i="11"/>
  <c r="M11" i="11"/>
  <c r="M18" i="11"/>
  <c r="O18" i="11"/>
  <c r="N21" i="11"/>
  <c r="O21" i="11"/>
  <c r="M24" i="11"/>
  <c r="M28" i="11"/>
  <c r="O28" i="11"/>
  <c r="O22" i="11"/>
  <c r="N22" i="11"/>
  <c r="O26" i="11"/>
  <c r="N26" i="11"/>
  <c r="M31" i="11"/>
  <c r="K31" i="11"/>
  <c r="N23" i="11"/>
  <c r="M23" i="11"/>
  <c r="N27" i="11"/>
  <c r="L27" i="11"/>
  <c r="N30" i="11"/>
  <c r="L30" i="11"/>
  <c r="N34" i="11"/>
  <c r="L34" i="11"/>
  <c r="N13" i="11"/>
  <c r="L13" i="11"/>
  <c r="N17" i="11"/>
  <c r="L17" i="11"/>
  <c r="M29" i="11"/>
  <c r="N29" i="11"/>
  <c r="N11" i="10"/>
  <c r="L11" i="10"/>
  <c r="K24" i="10"/>
  <c r="M27" i="10"/>
  <c r="N36" i="10"/>
  <c r="O36" i="10"/>
  <c r="L31" i="10"/>
  <c r="O14" i="10"/>
  <c r="M14" i="10"/>
  <c r="K25" i="10"/>
  <c r="I25" i="10"/>
  <c r="K29" i="10"/>
  <c r="N29" i="10"/>
  <c r="M37" i="10"/>
  <c r="J37" i="10"/>
  <c r="J22" i="10"/>
  <c r="L26" i="10"/>
  <c r="M26" i="10"/>
  <c r="L32" i="10"/>
  <c r="N32" i="10"/>
  <c r="M12" i="10"/>
  <c r="O12" i="10"/>
  <c r="K10" i="10"/>
  <c r="I10" i="10"/>
  <c r="I17" i="10"/>
  <c r="N21" i="10"/>
  <c r="K21" i="10"/>
  <c r="K28" i="10"/>
  <c r="I35" i="10"/>
  <c r="K33" i="10"/>
  <c r="I33" i="10"/>
  <c r="J30" i="10"/>
  <c r="I30" i="10"/>
  <c r="L37" i="11"/>
  <c r="M37" i="11"/>
  <c r="I12" i="11"/>
  <c r="J12" i="11"/>
  <c r="N15" i="11"/>
  <c r="K25" i="11"/>
  <c r="J19" i="11"/>
  <c r="K11" i="11"/>
  <c r="I11" i="11"/>
  <c r="I18" i="11"/>
  <c r="K18" i="11"/>
  <c r="J21" i="11"/>
  <c r="L21" i="11"/>
  <c r="I24" i="11"/>
  <c r="L24" i="11"/>
  <c r="I28" i="11"/>
  <c r="K28" i="11"/>
  <c r="K22" i="11"/>
  <c r="J22" i="11"/>
  <c r="K26" i="11"/>
  <c r="J26" i="11"/>
  <c r="I31" i="11"/>
  <c r="O31" i="11"/>
  <c r="J23" i="11"/>
  <c r="I23" i="11"/>
  <c r="J27" i="11"/>
  <c r="J30" i="11"/>
  <c r="I30" i="11"/>
  <c r="J34" i="11"/>
  <c r="I13" i="11"/>
  <c r="J13" i="11"/>
  <c r="J17" i="11"/>
  <c r="K29" i="11"/>
  <c r="I29" i="11"/>
  <c r="J11" i="10"/>
  <c r="O24" i="10"/>
  <c r="L24" i="10"/>
  <c r="I27" i="10"/>
  <c r="L27" i="10"/>
  <c r="J36" i="10"/>
  <c r="L36" i="10"/>
  <c r="K31" i="10"/>
  <c r="I31" i="10"/>
  <c r="K14" i="10"/>
  <c r="I14" i="10"/>
  <c r="O25" i="10"/>
  <c r="M25" i="10"/>
  <c r="O29" i="10"/>
  <c r="I29" i="10"/>
  <c r="I37" i="10"/>
  <c r="O37" i="10"/>
  <c r="N22" i="10"/>
  <c r="L22" i="10"/>
  <c r="J26" i="10"/>
  <c r="K32" i="10"/>
  <c r="I12" i="10"/>
  <c r="K12" i="10"/>
  <c r="N10" i="10"/>
  <c r="N17" i="10"/>
  <c r="O17" i="10"/>
  <c r="L21" i="10"/>
  <c r="I21" i="10"/>
  <c r="M28" i="10"/>
  <c r="N28" i="10"/>
  <c r="N35" i="10"/>
  <c r="L35" i="10"/>
  <c r="L33" i="10"/>
  <c r="O33" i="10"/>
  <c r="O30" i="10"/>
  <c r="M30" i="10"/>
  <c r="O34" i="10"/>
  <c r="L34" i="10"/>
  <c r="L15" i="10"/>
  <c r="N15" i="10"/>
  <c r="N23" i="10"/>
  <c r="I23" i="10"/>
  <c r="L19" i="10"/>
  <c r="J15" i="10"/>
  <c r="L23" i="10"/>
  <c r="N19" i="10"/>
  <c r="J20" i="10"/>
  <c r="M13" i="10"/>
  <c r="O13" i="10"/>
  <c r="K11" i="9"/>
  <c r="N19" i="9"/>
  <c r="L19" i="9"/>
  <c r="O30" i="9"/>
  <c r="L30" i="9"/>
  <c r="O34" i="9"/>
  <c r="M16" i="9"/>
  <c r="N16" i="9"/>
  <c r="L12" i="9"/>
  <c r="N12" i="9"/>
  <c r="N15" i="9"/>
  <c r="L15" i="9"/>
  <c r="M24" i="9"/>
  <c r="N24" i="9"/>
  <c r="M20" i="9"/>
  <c r="O20" i="9"/>
  <c r="O14" i="9"/>
  <c r="N14" i="9"/>
  <c r="O18" i="9"/>
  <c r="M18" i="9"/>
  <c r="M28" i="9"/>
  <c r="O28" i="9"/>
  <c r="M32" i="9"/>
  <c r="J32" i="9"/>
  <c r="L13" i="9"/>
  <c r="J13" i="9"/>
  <c r="L17" i="9"/>
  <c r="N17" i="9"/>
  <c r="L21" i="9"/>
  <c r="N21" i="9"/>
  <c r="N23" i="9"/>
  <c r="O23" i="9"/>
  <c r="N27" i="9"/>
  <c r="L27" i="9"/>
  <c r="N35" i="9"/>
  <c r="L35" i="9"/>
  <c r="M36" i="9"/>
  <c r="O36" i="9"/>
  <c r="L33" i="9"/>
  <c r="M33" i="9"/>
  <c r="L37" i="9"/>
  <c r="N37" i="9"/>
  <c r="L29" i="9"/>
  <c r="J29" i="9"/>
  <c r="L25" i="9"/>
  <c r="M25" i="9"/>
  <c r="O22" i="9"/>
  <c r="M22" i="9"/>
  <c r="O26" i="9"/>
  <c r="M26" i="9"/>
  <c r="N31" i="9"/>
  <c r="O31" i="9"/>
  <c r="O13" i="8"/>
  <c r="I31" i="8"/>
  <c r="K13" i="8"/>
  <c r="O12" i="8"/>
  <c r="O16" i="8"/>
  <c r="J16" i="8"/>
  <c r="L20" i="8"/>
  <c r="J20" i="8"/>
  <c r="M11" i="8"/>
  <c r="N25" i="8"/>
  <c r="O25" i="8"/>
  <c r="M35" i="8"/>
  <c r="O35" i="8"/>
  <c r="N30" i="8"/>
  <c r="N34" i="8"/>
  <c r="L34" i="8"/>
  <c r="L15" i="8"/>
  <c r="O15" i="8"/>
  <c r="M27" i="8"/>
  <c r="K27" i="8"/>
  <c r="M14" i="8"/>
  <c r="N14" i="8"/>
  <c r="N18" i="8"/>
  <c r="O24" i="8"/>
  <c r="L24" i="8"/>
  <c r="L28" i="8"/>
  <c r="N28" i="8"/>
  <c r="M23" i="8"/>
  <c r="O23" i="8"/>
  <c r="O17" i="8"/>
  <c r="I17" i="8"/>
  <c r="O21" i="8"/>
  <c r="I21" i="8"/>
  <c r="O29" i="8"/>
  <c r="M29" i="8"/>
  <c r="M22" i="8"/>
  <c r="N22" i="8"/>
  <c r="M26" i="8"/>
  <c r="J26" i="8"/>
  <c r="L32" i="8"/>
  <c r="N32" i="8"/>
  <c r="L36" i="8"/>
  <c r="J36" i="8"/>
  <c r="O33" i="8"/>
  <c r="I33" i="8"/>
  <c r="O37" i="8"/>
  <c r="M37" i="8"/>
  <c r="M19" i="8"/>
  <c r="O19" i="8"/>
  <c r="K15" i="8"/>
  <c r="L27" i="8"/>
  <c r="O18" i="8"/>
  <c r="M24" i="8"/>
  <c r="O28" i="8"/>
  <c r="N23" i="8"/>
  <c r="L17" i="8"/>
  <c r="L21" i="8"/>
  <c r="L29" i="8"/>
  <c r="O22" i="8"/>
  <c r="O26" i="8"/>
  <c r="M32" i="8"/>
  <c r="M36" i="8"/>
  <c r="L33" i="8"/>
  <c r="N33" i="8"/>
  <c r="N37" i="8"/>
  <c r="N19" i="8"/>
  <c r="I17" i="9"/>
  <c r="I23" i="9"/>
  <c r="K27" i="9"/>
  <c r="K35" i="9"/>
  <c r="K33" i="9"/>
  <c r="K37" i="9"/>
  <c r="M29" i="9"/>
  <c r="K25" i="9"/>
  <c r="I22" i="9"/>
  <c r="J26" i="9"/>
  <c r="L12" i="8"/>
  <c r="I16" i="8"/>
  <c r="I20" i="8"/>
  <c r="L11" i="8"/>
  <c r="J35" i="8"/>
  <c r="I30" i="8"/>
  <c r="J15" i="8"/>
  <c r="K15" i="10"/>
  <c r="O16" i="10"/>
  <c r="L16" i="10"/>
  <c r="M20" i="10"/>
  <c r="I13" i="10"/>
  <c r="K13" i="10"/>
  <c r="N11" i="9"/>
  <c r="J19" i="9"/>
  <c r="K30" i="9"/>
  <c r="I30" i="9"/>
  <c r="K34" i="9"/>
  <c r="M34" i="9"/>
  <c r="I16" i="9"/>
  <c r="J16" i="9"/>
  <c r="J12" i="9"/>
  <c r="J15" i="9"/>
  <c r="K15" i="9"/>
  <c r="I24" i="9"/>
  <c r="J24" i="9"/>
  <c r="I20" i="9"/>
  <c r="K20" i="9"/>
  <c r="K14" i="9"/>
  <c r="I14" i="9"/>
  <c r="K18" i="9"/>
  <c r="I18" i="9"/>
  <c r="I28" i="9"/>
  <c r="K28" i="9"/>
  <c r="I32" i="9"/>
  <c r="O32" i="9"/>
  <c r="N13" i="9"/>
  <c r="J17" i="9"/>
  <c r="J21" i="9"/>
  <c r="J23" i="9"/>
  <c r="K23" i="9"/>
  <c r="J27" i="9"/>
  <c r="J35" i="9"/>
  <c r="I36" i="9"/>
  <c r="K36" i="9"/>
  <c r="J33" i="9"/>
  <c r="J37" i="9"/>
  <c r="N29" i="9"/>
  <c r="I25" i="9"/>
  <c r="K22" i="9"/>
  <c r="K26" i="9"/>
  <c r="L26" i="9"/>
  <c r="J31" i="9"/>
  <c r="L31" i="9"/>
  <c r="J13" i="8"/>
  <c r="M13" i="8"/>
  <c r="K12" i="8"/>
  <c r="N12" i="8"/>
  <c r="K16" i="8"/>
  <c r="N20" i="8"/>
  <c r="O11" i="8"/>
  <c r="I11" i="8"/>
  <c r="J25" i="8"/>
  <c r="M25" i="8"/>
  <c r="I35" i="8"/>
  <c r="K35" i="8"/>
  <c r="J30" i="8"/>
  <c r="L30" i="8"/>
  <c r="J34" i="8"/>
  <c r="M15" i="8"/>
  <c r="I27" i="8"/>
  <c r="O27" i="8"/>
  <c r="I14" i="8"/>
  <c r="L14" i="8"/>
  <c r="J18" i="8"/>
  <c r="L18" i="8"/>
  <c r="K24" i="8"/>
  <c r="J24" i="8"/>
  <c r="J28" i="8"/>
  <c r="I23" i="8"/>
  <c r="K17" i="8"/>
  <c r="M17" i="8"/>
  <c r="K21" i="8"/>
  <c r="M21" i="8"/>
  <c r="K29" i="8"/>
  <c r="I29" i="8"/>
  <c r="I22" i="8"/>
  <c r="I26" i="8"/>
  <c r="J32" i="8"/>
  <c r="N36" i="8"/>
  <c r="K33" i="8"/>
  <c r="M33" i="8"/>
  <c r="K37" i="8"/>
  <c r="I37" i="8"/>
  <c r="I19" i="8"/>
  <c r="K19" i="8"/>
  <c r="I13" i="9"/>
  <c r="O17" i="9"/>
  <c r="M17" i="9"/>
  <c r="O21" i="9"/>
  <c r="M21" i="9"/>
  <c r="M23" i="9"/>
  <c r="M27" i="9"/>
  <c r="O27" i="9"/>
  <c r="M35" i="9"/>
  <c r="O35" i="9"/>
  <c r="L36" i="9"/>
  <c r="N36" i="9"/>
  <c r="O33" i="9"/>
  <c r="I33" i="9"/>
  <c r="O37" i="9"/>
  <c r="M37" i="9"/>
  <c r="K29" i="9"/>
  <c r="I29" i="9"/>
  <c r="O25" i="9"/>
  <c r="N25" i="9"/>
  <c r="N22" i="9"/>
  <c r="L22" i="9"/>
  <c r="N26" i="9"/>
  <c r="M31" i="9"/>
  <c r="K31" i="9"/>
  <c r="O31" i="8"/>
  <c r="L13" i="8"/>
  <c r="M12" i="8"/>
  <c r="J12" i="8"/>
  <c r="M16" i="8"/>
  <c r="N16" i="8"/>
  <c r="M20" i="8"/>
  <c r="O20" i="8"/>
  <c r="N11" i="8"/>
  <c r="J11" i="8"/>
  <c r="L25" i="8"/>
  <c r="K25" i="8"/>
  <c r="N35" i="8"/>
  <c r="L35" i="8"/>
  <c r="O30" i="8"/>
  <c r="M30" i="8"/>
  <c r="O34" i="8"/>
  <c r="M34" i="8"/>
  <c r="N15" i="8"/>
  <c r="N27" i="8"/>
  <c r="O14" i="8"/>
  <c r="M18" i="8"/>
  <c r="M28" i="8"/>
  <c r="L23" i="8"/>
  <c r="N17" i="8"/>
  <c r="N21" i="8"/>
  <c r="N29" i="8"/>
  <c r="L22" i="8"/>
  <c r="N26" i="8"/>
  <c r="O32" i="8"/>
  <c r="O36" i="8"/>
  <c r="L37" i="8"/>
  <c r="L19" i="8"/>
  <c r="K17" i="9"/>
  <c r="K21" i="9"/>
  <c r="I21" i="9"/>
  <c r="L23" i="9"/>
  <c r="I27" i="9"/>
  <c r="I35" i="9"/>
  <c r="J36" i="9"/>
  <c r="N33" i="9"/>
  <c r="I37" i="9"/>
  <c r="O29" i="9"/>
  <c r="J25" i="9"/>
  <c r="J22" i="9"/>
  <c r="I26" i="9"/>
  <c r="I31" i="9"/>
  <c r="I13" i="8"/>
  <c r="I12" i="8"/>
  <c r="L16" i="8"/>
  <c r="K20" i="8"/>
  <c r="K11" i="8"/>
  <c r="I25" i="8"/>
  <c r="K30" i="8"/>
  <c r="K34" i="8"/>
  <c r="I15" i="8"/>
  <c r="I34" i="10"/>
  <c r="O23" i="10"/>
  <c r="K19" i="10"/>
  <c r="N16" i="10"/>
  <c r="O20" i="10"/>
  <c r="L20" i="10"/>
  <c r="L13" i="10"/>
  <c r="N13" i="10"/>
  <c r="I11" i="9"/>
  <c r="O11" i="9"/>
  <c r="M19" i="9"/>
  <c r="O19" i="9"/>
  <c r="N30" i="9"/>
  <c r="N34" i="9"/>
  <c r="L34" i="9"/>
  <c r="L16" i="9"/>
  <c r="K16" i="9"/>
  <c r="O12" i="9"/>
  <c r="M12" i="9"/>
  <c r="M15" i="9"/>
  <c r="L24" i="9"/>
  <c r="O24" i="9"/>
  <c r="L20" i="9"/>
  <c r="N20" i="9"/>
  <c r="L14" i="9"/>
  <c r="M14" i="9"/>
  <c r="N18" i="9"/>
  <c r="L18" i="9"/>
  <c r="L28" i="9"/>
  <c r="N28" i="9"/>
  <c r="L32" i="9"/>
  <c r="N32" i="9"/>
  <c r="M19" i="10"/>
  <c r="I16" i="10"/>
  <c r="N20" i="10"/>
  <c r="J13" i="10"/>
  <c r="L11" i="9"/>
  <c r="J11" i="9"/>
  <c r="I19" i="9"/>
  <c r="K19" i="9"/>
  <c r="J30" i="9"/>
  <c r="M30" i="9"/>
  <c r="J34" i="9"/>
  <c r="I34" i="9"/>
  <c r="O16" i="9"/>
  <c r="K12" i="9"/>
  <c r="I12" i="9"/>
  <c r="I15" i="9"/>
  <c r="O15" i="9"/>
  <c r="K24" i="9"/>
  <c r="J20" i="9"/>
  <c r="J14" i="9"/>
  <c r="J18" i="9"/>
  <c r="J28" i="9"/>
  <c r="K32" i="9"/>
  <c r="O13" i="9"/>
  <c r="M13" i="9"/>
  <c r="I28" i="8"/>
  <c r="K22" i="8"/>
  <c r="L26" i="8"/>
  <c r="K32" i="8"/>
  <c r="J19" i="8"/>
  <c r="I32" i="8"/>
  <c r="I18" i="8"/>
  <c r="J29" i="8"/>
  <c r="K36" i="8"/>
  <c r="J27" i="8"/>
  <c r="J14" i="8"/>
  <c r="I24" i="8"/>
  <c r="K23" i="8"/>
  <c r="J21" i="8"/>
  <c r="I36" i="8"/>
  <c r="J33" i="8"/>
  <c r="I34" i="8"/>
  <c r="K18" i="8"/>
  <c r="J22" i="8"/>
  <c r="K13" i="9"/>
  <c r="N24" i="8"/>
  <c r="J17" i="8"/>
  <c r="K26" i="8"/>
  <c r="K28" i="8"/>
  <c r="K14" i="8"/>
  <c r="J23" i="8"/>
  <c r="J37" i="8"/>
  <c r="T13" i="2"/>
  <c r="T17" i="2"/>
  <c r="U13" i="5"/>
  <c r="R13" i="5"/>
  <c r="V13" i="5"/>
  <c r="W37" i="5"/>
  <c r="R37" i="5"/>
  <c r="V37" i="5"/>
  <c r="S35" i="5"/>
  <c r="R35" i="5"/>
  <c r="V35" i="5"/>
  <c r="W33" i="5"/>
  <c r="R33" i="5"/>
  <c r="X33" i="5"/>
  <c r="U31" i="5"/>
  <c r="T31" i="5"/>
  <c r="U29" i="5"/>
  <c r="X29" i="5"/>
  <c r="AA36" i="5"/>
  <c r="AB36" i="5"/>
  <c r="R34" i="5"/>
  <c r="W34" i="5"/>
  <c r="AA32" i="5"/>
  <c r="AB32" i="5"/>
  <c r="R30" i="5"/>
  <c r="W30" i="5"/>
  <c r="AA28" i="5"/>
  <c r="AB28" i="5"/>
  <c r="AE26" i="5"/>
  <c r="AF26" i="5"/>
  <c r="AA24" i="5"/>
  <c r="AB24" i="5"/>
  <c r="AE22" i="5"/>
  <c r="AF22" i="5"/>
  <c r="AA20" i="5"/>
  <c r="AB20" i="5"/>
  <c r="AE18" i="5"/>
  <c r="AF18" i="5"/>
  <c r="AA16" i="5"/>
  <c r="AB16" i="5"/>
  <c r="AF27" i="5"/>
  <c r="AG27" i="5"/>
  <c r="S25" i="5"/>
  <c r="T25" i="5"/>
  <c r="AF23" i="5"/>
  <c r="AG23" i="5"/>
  <c r="S21" i="5"/>
  <c r="T21" i="5"/>
  <c r="AF19" i="5"/>
  <c r="AG19" i="5"/>
  <c r="S17" i="5"/>
  <c r="T17" i="5"/>
  <c r="AF15" i="5"/>
  <c r="AG15" i="5"/>
  <c r="AD11" i="5"/>
  <c r="AC11" i="5"/>
  <c r="V10" i="5"/>
  <c r="W10" i="5"/>
  <c r="V12" i="5"/>
  <c r="S12" i="5"/>
  <c r="AA14" i="5"/>
  <c r="AF14" i="5"/>
  <c r="AA30" i="5"/>
  <c r="X15" i="5"/>
  <c r="AB25" i="5"/>
  <c r="X23" i="5"/>
  <c r="T14" i="5"/>
  <c r="V14" i="5"/>
  <c r="S14" i="5"/>
  <c r="W14" i="5"/>
  <c r="R14" i="5"/>
  <c r="X14" i="5"/>
  <c r="U14" i="5"/>
  <c r="AD10" i="5"/>
  <c r="AE10" i="5"/>
  <c r="AG10" i="5"/>
  <c r="AE17" i="5"/>
  <c r="AA17" i="5"/>
  <c r="AD17" i="5"/>
  <c r="AE21" i="5"/>
  <c r="AA21" i="5"/>
  <c r="AD21" i="5"/>
  <c r="V27" i="5"/>
  <c r="R27" i="5"/>
  <c r="S27" i="5"/>
  <c r="U16" i="5"/>
  <c r="X16" i="5"/>
  <c r="T16" i="5"/>
  <c r="U18" i="5"/>
  <c r="X18" i="5"/>
  <c r="T18" i="5"/>
  <c r="U20" i="5"/>
  <c r="X20" i="5"/>
  <c r="V20" i="5"/>
  <c r="U22" i="5"/>
  <c r="V22" i="5"/>
  <c r="X22" i="5"/>
  <c r="U24" i="5"/>
  <c r="X24" i="5"/>
  <c r="V24" i="5"/>
  <c r="U26" i="5"/>
  <c r="V26" i="5"/>
  <c r="X26" i="5"/>
  <c r="U28" i="5"/>
  <c r="X28" i="5"/>
  <c r="V28" i="5"/>
  <c r="U32" i="5"/>
  <c r="X32" i="5"/>
  <c r="V32" i="5"/>
  <c r="AD34" i="5"/>
  <c r="AG34" i="5"/>
  <c r="AC34" i="5"/>
  <c r="U36" i="5"/>
  <c r="X36" i="5"/>
  <c r="V36" i="5"/>
  <c r="AE29" i="5"/>
  <c r="AA29" i="5"/>
  <c r="AD29" i="5"/>
  <c r="AE31" i="5"/>
  <c r="AA31" i="5"/>
  <c r="AD31" i="5"/>
  <c r="AE33" i="5"/>
  <c r="AA33" i="5"/>
  <c r="AD33" i="5"/>
  <c r="AE35" i="5"/>
  <c r="AA35" i="5"/>
  <c r="AD35" i="5"/>
  <c r="AE37" i="5"/>
  <c r="AA37" i="5"/>
  <c r="AD37" i="5"/>
  <c r="AD12" i="5"/>
  <c r="AG12" i="5"/>
  <c r="AE12" i="5"/>
  <c r="AE13" i="5"/>
  <c r="AA13" i="5"/>
  <c r="AF13" i="5"/>
  <c r="V11" i="5"/>
  <c r="R11" i="5"/>
  <c r="S11" i="5"/>
  <c r="V19" i="5"/>
  <c r="R19" i="5"/>
  <c r="S19" i="5"/>
  <c r="V23" i="5"/>
  <c r="R23" i="5"/>
  <c r="S23" i="5"/>
  <c r="AE25" i="5"/>
  <c r="AA25" i="5"/>
  <c r="AD25" i="5"/>
  <c r="V15" i="5"/>
  <c r="R15" i="5"/>
  <c r="U15" i="5"/>
  <c r="AD30" i="5"/>
  <c r="AG30" i="5"/>
  <c r="AC30" i="5"/>
  <c r="AF10" i="5"/>
  <c r="AB10" i="5"/>
  <c r="AA10" i="5"/>
  <c r="AC10" i="5"/>
  <c r="AG17" i="5"/>
  <c r="AC17" i="5"/>
  <c r="AF17" i="5"/>
  <c r="AB17" i="5"/>
  <c r="AG21" i="5"/>
  <c r="AC21" i="5"/>
  <c r="AF21" i="5"/>
  <c r="AB21" i="5"/>
  <c r="X27" i="5"/>
  <c r="T27" i="5"/>
  <c r="W27" i="5"/>
  <c r="U27" i="5"/>
  <c r="W16" i="5"/>
  <c r="S16" i="5"/>
  <c r="V16" i="5"/>
  <c r="R16" i="5"/>
  <c r="W18" i="5"/>
  <c r="S18" i="5"/>
  <c r="V18" i="5"/>
  <c r="R18" i="5"/>
  <c r="W20" i="5"/>
  <c r="S20" i="5"/>
  <c r="T20" i="5"/>
  <c r="R20" i="5"/>
  <c r="W22" i="5"/>
  <c r="S22" i="5"/>
  <c r="R22" i="5"/>
  <c r="T22" i="5"/>
  <c r="W24" i="5"/>
  <c r="S24" i="5"/>
  <c r="T24" i="5"/>
  <c r="R24" i="5"/>
  <c r="W26" i="5"/>
  <c r="S26" i="5"/>
  <c r="R26" i="5"/>
  <c r="T26" i="5"/>
  <c r="W28" i="5"/>
  <c r="S28" i="5"/>
  <c r="T28" i="5"/>
  <c r="R28" i="5"/>
  <c r="W32" i="5"/>
  <c r="S32" i="5"/>
  <c r="T32" i="5"/>
  <c r="R32" i="5"/>
  <c r="AF34" i="5"/>
  <c r="AB34" i="5"/>
  <c r="AE34" i="5"/>
  <c r="AA34" i="5"/>
  <c r="W36" i="5"/>
  <c r="S36" i="5"/>
  <c r="T36" i="5"/>
  <c r="R36" i="5"/>
  <c r="AG29" i="5"/>
  <c r="AC29" i="5"/>
  <c r="AF29" i="5"/>
  <c r="AB29" i="5"/>
  <c r="AG31" i="5"/>
  <c r="AC31" i="5"/>
  <c r="AF31" i="5"/>
  <c r="AB31" i="5"/>
  <c r="AG33" i="5"/>
  <c r="AC33" i="5"/>
  <c r="AF33" i="5"/>
  <c r="AB33" i="5"/>
  <c r="AG35" i="5"/>
  <c r="AC35" i="5"/>
  <c r="AF35" i="5"/>
  <c r="AB35" i="5"/>
  <c r="AG37" i="5"/>
  <c r="AC37" i="5"/>
  <c r="AF37" i="5"/>
  <c r="AB37" i="5"/>
  <c r="AF12" i="5"/>
  <c r="AB12" i="5"/>
  <c r="AC12" i="5"/>
  <c r="AA12" i="5"/>
  <c r="AG13" i="5"/>
  <c r="AC13" i="5"/>
  <c r="AD13" i="5"/>
  <c r="AB13" i="5"/>
  <c r="X11" i="5"/>
  <c r="T11" i="5"/>
  <c r="U11" i="5"/>
  <c r="X19" i="5"/>
  <c r="W19" i="5"/>
  <c r="T23" i="5"/>
  <c r="U23" i="5"/>
  <c r="AG25" i="5"/>
  <c r="AF25" i="5"/>
  <c r="T15" i="5"/>
  <c r="S15" i="5"/>
  <c r="AF30" i="5"/>
  <c r="AE30" i="5"/>
  <c r="AD14" i="5"/>
  <c r="AE14" i="5"/>
  <c r="AC14" i="5"/>
  <c r="U12" i="5"/>
  <c r="X12" i="5"/>
  <c r="R12" i="5"/>
  <c r="U10" i="5"/>
  <c r="X10" i="5"/>
  <c r="R10" i="5"/>
  <c r="AE11" i="5"/>
  <c r="AA11" i="5"/>
  <c r="AB11" i="5"/>
  <c r="AE15" i="5"/>
  <c r="AA15" i="5"/>
  <c r="AB15" i="5"/>
  <c r="V17" i="5"/>
  <c r="R17" i="5"/>
  <c r="U17" i="5"/>
  <c r="AE19" i="5"/>
  <c r="AA19" i="5"/>
  <c r="AD19" i="5"/>
  <c r="V21" i="5"/>
  <c r="R21" i="5"/>
  <c r="W21" i="5"/>
  <c r="AE23" i="5"/>
  <c r="AA23" i="5"/>
  <c r="AD23" i="5"/>
  <c r="V25" i="5"/>
  <c r="R25" i="5"/>
  <c r="W25" i="5"/>
  <c r="AE27" i="5"/>
  <c r="AA27" i="5"/>
  <c r="AD27" i="5"/>
  <c r="AD16" i="5"/>
  <c r="AG16" i="5"/>
  <c r="AE16" i="5"/>
  <c r="AD18" i="5"/>
  <c r="AG18" i="5"/>
  <c r="AC18" i="5"/>
  <c r="AD20" i="5"/>
  <c r="AG20" i="5"/>
  <c r="AC20" i="5"/>
  <c r="AD22" i="5"/>
  <c r="AG22" i="5"/>
  <c r="AC22" i="5"/>
  <c r="AD24" i="5"/>
  <c r="AG24" i="5"/>
  <c r="AC24" i="5"/>
  <c r="AD26" i="5"/>
  <c r="AG26" i="5"/>
  <c r="AC26" i="5"/>
  <c r="AD28" i="5"/>
  <c r="AG28" i="5"/>
  <c r="AC28" i="5"/>
  <c r="U30" i="5"/>
  <c r="V30" i="5"/>
  <c r="X30" i="5"/>
  <c r="AD32" i="5"/>
  <c r="AG32" i="5"/>
  <c r="AC32" i="5"/>
  <c r="U34" i="5"/>
  <c r="V34" i="5"/>
  <c r="X34" i="5"/>
  <c r="AD36" i="5"/>
  <c r="AG36" i="5"/>
  <c r="AC36" i="5"/>
  <c r="V29" i="5"/>
  <c r="R29" i="5"/>
  <c r="W29" i="5"/>
  <c r="V31" i="5"/>
  <c r="R31" i="5"/>
  <c r="S31" i="5"/>
  <c r="V33" i="5"/>
  <c r="R11" i="2"/>
  <c r="R15" i="2"/>
  <c r="R19" i="2"/>
  <c r="AC11" i="2"/>
  <c r="AC13" i="2"/>
  <c r="AE15" i="2"/>
  <c r="AG17" i="2"/>
  <c r="AA19" i="2"/>
  <c r="AD22" i="2"/>
  <c r="S13" i="5"/>
  <c r="W13" i="5"/>
  <c r="T13" i="5"/>
  <c r="X13" i="5"/>
  <c r="S37" i="5"/>
  <c r="U37" i="5"/>
  <c r="T37" i="5"/>
  <c r="X37" i="5"/>
  <c r="U35" i="5"/>
  <c r="W35" i="5"/>
  <c r="T35" i="5"/>
  <c r="X35" i="5"/>
  <c r="S33" i="5"/>
  <c r="U33" i="5"/>
  <c r="T33" i="5"/>
  <c r="W31" i="5"/>
  <c r="X31" i="5"/>
  <c r="S29" i="5"/>
  <c r="T29" i="5"/>
  <c r="AE36" i="5"/>
  <c r="AF36" i="5"/>
  <c r="T34" i="5"/>
  <c r="S34" i="5"/>
  <c r="AE32" i="5"/>
  <c r="AF32" i="5"/>
  <c r="T30" i="5"/>
  <c r="S30" i="5"/>
  <c r="AE28" i="5"/>
  <c r="AF28" i="5"/>
  <c r="AA26" i="5"/>
  <c r="AB26" i="5"/>
  <c r="AE24" i="5"/>
  <c r="AF24" i="5"/>
  <c r="AA22" i="5"/>
  <c r="AB22" i="5"/>
  <c r="AE20" i="5"/>
  <c r="AF20" i="5"/>
  <c r="AA18" i="5"/>
  <c r="AB18" i="5"/>
  <c r="AC16" i="5"/>
  <c r="AF16" i="5"/>
  <c r="AB27" i="5"/>
  <c r="AC27" i="5"/>
  <c r="U25" i="5"/>
  <c r="X25" i="5"/>
  <c r="AB23" i="5"/>
  <c r="AC23" i="5"/>
  <c r="U21" i="5"/>
  <c r="X21" i="5"/>
  <c r="AB19" i="5"/>
  <c r="AC19" i="5"/>
  <c r="W17" i="5"/>
  <c r="X17" i="5"/>
  <c r="AD15" i="5"/>
  <c r="AC15" i="5"/>
  <c r="AF11" i="5"/>
  <c r="AG11" i="5"/>
  <c r="T10" i="5"/>
  <c r="S10" i="5"/>
  <c r="T12" i="5"/>
  <c r="W12" i="5"/>
  <c r="AG14" i="5"/>
  <c r="AB14" i="5"/>
  <c r="AB30" i="5"/>
  <c r="W15" i="5"/>
  <c r="AC25" i="5"/>
  <c r="W23" i="5"/>
  <c r="T19" i="5"/>
  <c r="W11" i="5"/>
  <c r="N17" i="5"/>
  <c r="J17" i="5"/>
  <c r="I17" i="5"/>
  <c r="K17" i="5"/>
  <c r="L21" i="5"/>
  <c r="M21" i="5"/>
  <c r="O21" i="5"/>
  <c r="N25" i="5"/>
  <c r="J25" i="5"/>
  <c r="I25" i="5"/>
  <c r="K25" i="5"/>
  <c r="M30" i="5"/>
  <c r="I30" i="5"/>
  <c r="J30" i="5"/>
  <c r="N15" i="5"/>
  <c r="J15" i="5"/>
  <c r="K15" i="5"/>
  <c r="I15" i="5"/>
  <c r="M16" i="5"/>
  <c r="I16" i="5"/>
  <c r="N16" i="5"/>
  <c r="O18" i="5"/>
  <c r="K18" i="5"/>
  <c r="N18" i="5"/>
  <c r="L18" i="5"/>
  <c r="M20" i="5"/>
  <c r="I20" i="5"/>
  <c r="N20" i="5"/>
  <c r="O22" i="5"/>
  <c r="K22" i="5"/>
  <c r="N22" i="5"/>
  <c r="L22" i="5"/>
  <c r="M24" i="5"/>
  <c r="I24" i="5"/>
  <c r="N24" i="5"/>
  <c r="O26" i="5"/>
  <c r="K26" i="5"/>
  <c r="N26" i="5"/>
  <c r="L26" i="5"/>
  <c r="M28" i="5"/>
  <c r="I28" i="5"/>
  <c r="N28" i="5"/>
  <c r="N34" i="5"/>
  <c r="J34" i="5"/>
  <c r="M34" i="5"/>
  <c r="I34" i="5"/>
  <c r="M14" i="5"/>
  <c r="I14" i="5"/>
  <c r="J14" i="5"/>
  <c r="L12" i="5"/>
  <c r="M12" i="5"/>
  <c r="I12" i="5"/>
  <c r="J12" i="5"/>
  <c r="O10" i="5"/>
  <c r="K10" i="5"/>
  <c r="N10" i="5"/>
  <c r="N19" i="5"/>
  <c r="J19" i="5"/>
  <c r="K19" i="5"/>
  <c r="I19" i="5"/>
  <c r="L23" i="5"/>
  <c r="O23" i="5"/>
  <c r="M23" i="5"/>
  <c r="N27" i="5"/>
  <c r="J27" i="5"/>
  <c r="K27" i="5"/>
  <c r="I27" i="5"/>
  <c r="O32" i="5"/>
  <c r="K32" i="5"/>
  <c r="L32" i="5"/>
  <c r="N36" i="5"/>
  <c r="J36" i="5"/>
  <c r="M36" i="5"/>
  <c r="I36" i="5"/>
  <c r="L29" i="5"/>
  <c r="M29" i="5"/>
  <c r="O29" i="5"/>
  <c r="N31" i="5"/>
  <c r="J31" i="5"/>
  <c r="K31" i="5"/>
  <c r="I31" i="5"/>
  <c r="M33" i="5"/>
  <c r="I33" i="5"/>
  <c r="L33" i="5"/>
  <c r="O35" i="5"/>
  <c r="L17" i="5"/>
  <c r="M17" i="5"/>
  <c r="O17" i="5"/>
  <c r="N21" i="5"/>
  <c r="J21" i="5"/>
  <c r="I21" i="5"/>
  <c r="K21" i="5"/>
  <c r="L25" i="5"/>
  <c r="M25" i="5"/>
  <c r="O25" i="5"/>
  <c r="O30" i="5"/>
  <c r="K30" i="5"/>
  <c r="N30" i="5"/>
  <c r="L30" i="5"/>
  <c r="L15" i="5"/>
  <c r="O15" i="5"/>
  <c r="M15" i="5"/>
  <c r="O16" i="5"/>
  <c r="K16" i="5"/>
  <c r="L16" i="5"/>
  <c r="J16" i="5"/>
  <c r="M18" i="5"/>
  <c r="I18" i="5"/>
  <c r="J18" i="5"/>
  <c r="O20" i="5"/>
  <c r="K20" i="5"/>
  <c r="L20" i="5"/>
  <c r="J20" i="5"/>
  <c r="M22" i="5"/>
  <c r="I22" i="5"/>
  <c r="J22" i="5"/>
  <c r="O24" i="5"/>
  <c r="K24" i="5"/>
  <c r="L24" i="5"/>
  <c r="J24" i="5"/>
  <c r="M26" i="5"/>
  <c r="I26" i="5"/>
  <c r="J26" i="5"/>
  <c r="O28" i="5"/>
  <c r="K28" i="5"/>
  <c r="L28" i="5"/>
  <c r="J28" i="5"/>
  <c r="L34" i="5"/>
  <c r="O34" i="5"/>
  <c r="K34" i="5"/>
  <c r="O14" i="5"/>
  <c r="T9" i="2"/>
  <c r="X9" i="2"/>
  <c r="V11" i="2"/>
  <c r="X13" i="2"/>
  <c r="V15" i="2"/>
  <c r="X17" i="2"/>
  <c r="V19" i="2"/>
  <c r="U20" i="2"/>
  <c r="S24" i="2"/>
  <c r="W24" i="2"/>
  <c r="AG11" i="2"/>
  <c r="M11" i="5"/>
  <c r="L11" i="5"/>
  <c r="I11" i="5"/>
  <c r="J13" i="5"/>
  <c r="O13" i="5"/>
  <c r="K13" i="5"/>
  <c r="N13" i="5"/>
  <c r="L37" i="5"/>
  <c r="I37" i="5"/>
  <c r="M37" i="5"/>
  <c r="J35" i="5"/>
  <c r="N35" i="5"/>
  <c r="K35" i="5"/>
  <c r="J33" i="5"/>
  <c r="K33" i="5"/>
  <c r="M31" i="5"/>
  <c r="L31" i="5"/>
  <c r="I29" i="5"/>
  <c r="N29" i="5"/>
  <c r="O36" i="5"/>
  <c r="J32" i="5"/>
  <c r="M32" i="5"/>
  <c r="M27" i="5"/>
  <c r="L27" i="5"/>
  <c r="K23" i="5"/>
  <c r="N23" i="5"/>
  <c r="O19" i="5"/>
  <c r="J10" i="5"/>
  <c r="M10" i="5"/>
  <c r="N12" i="5"/>
  <c r="O12" i="5"/>
  <c r="N14" i="5"/>
  <c r="R9" i="2"/>
  <c r="V9" i="2"/>
  <c r="S20" i="2"/>
  <c r="W20" i="2"/>
  <c r="U24" i="2"/>
  <c r="K11" i="5"/>
  <c r="J11" i="5"/>
  <c r="N11" i="5"/>
  <c r="O11" i="5"/>
  <c r="L13" i="5"/>
  <c r="I13" i="5"/>
  <c r="M13" i="5"/>
  <c r="J37" i="5"/>
  <c r="N37" i="5"/>
  <c r="K37" i="5"/>
  <c r="O37" i="5"/>
  <c r="L35" i="5"/>
  <c r="I35" i="5"/>
  <c r="M35" i="5"/>
  <c r="N33" i="5"/>
  <c r="O33" i="5"/>
  <c r="O31" i="5"/>
  <c r="K29" i="5"/>
  <c r="J29" i="5"/>
  <c r="K36" i="5"/>
  <c r="L36" i="5"/>
  <c r="I32" i="5"/>
  <c r="N32" i="5"/>
  <c r="O27" i="5"/>
  <c r="I23" i="5"/>
  <c r="J23" i="5"/>
  <c r="M19" i="5"/>
  <c r="L19" i="5"/>
  <c r="I10" i="5"/>
  <c r="L10" i="5"/>
  <c r="K12" i="5"/>
  <c r="L14" i="5"/>
  <c r="K14" i="5"/>
  <c r="Z9" i="2"/>
  <c r="AF9" i="2"/>
  <c r="AD9" i="2"/>
  <c r="AB9" i="2"/>
  <c r="AG9" i="2"/>
  <c r="AC9" i="2"/>
  <c r="AE9" i="2"/>
  <c r="AA9" i="2"/>
  <c r="Q11" i="2"/>
  <c r="W11" i="2"/>
  <c r="U11" i="2"/>
  <c r="S11" i="2"/>
  <c r="Q13" i="2"/>
  <c r="W13" i="2"/>
  <c r="U13" i="2"/>
  <c r="S13" i="2"/>
  <c r="Q15" i="2"/>
  <c r="W15" i="2"/>
  <c r="U15" i="2"/>
  <c r="S15" i="2"/>
  <c r="Q17" i="2"/>
  <c r="W17" i="2"/>
  <c r="U17" i="2"/>
  <c r="S17" i="2"/>
  <c r="Q19" i="2"/>
  <c r="W19" i="2"/>
  <c r="U19" i="2"/>
  <c r="S19" i="2"/>
  <c r="T11" i="2"/>
  <c r="X11" i="2"/>
  <c r="R13" i="2"/>
  <c r="V13" i="2"/>
  <c r="T15" i="2"/>
  <c r="X15" i="2"/>
  <c r="R17" i="2"/>
  <c r="V17" i="2"/>
  <c r="T19" i="2"/>
  <c r="X19" i="2"/>
  <c r="Z11" i="2"/>
  <c r="AF11" i="2"/>
  <c r="AD11" i="2"/>
  <c r="AB11" i="2"/>
  <c r="Z13" i="2"/>
  <c r="AF13" i="2"/>
  <c r="AD13" i="2"/>
  <c r="AB13" i="2"/>
  <c r="AE13" i="2"/>
  <c r="AA13" i="2"/>
  <c r="Z15" i="2"/>
  <c r="AF15" i="2"/>
  <c r="AD15" i="2"/>
  <c r="AB15" i="2"/>
  <c r="AG15" i="2"/>
  <c r="AC15" i="2"/>
  <c r="Z17" i="2"/>
  <c r="AF17" i="2"/>
  <c r="AD17" i="2"/>
  <c r="AB17" i="2"/>
  <c r="AE17" i="2"/>
  <c r="AA17" i="2"/>
  <c r="Z19" i="2"/>
  <c r="AF19" i="2"/>
  <c r="AD19" i="2"/>
  <c r="AB19" i="2"/>
  <c r="AG19" i="2"/>
  <c r="AC19" i="2"/>
  <c r="Z22" i="2"/>
  <c r="AG22" i="2"/>
  <c r="AE22" i="2"/>
  <c r="AC22" i="2"/>
  <c r="AA22" i="2"/>
  <c r="AF22" i="2"/>
  <c r="AB22" i="2"/>
  <c r="Z26" i="2"/>
  <c r="AG26" i="2"/>
  <c r="AE26" i="2"/>
  <c r="AC26" i="2"/>
  <c r="AA26" i="2"/>
  <c r="AF26" i="2"/>
  <c r="AB26" i="2"/>
  <c r="S9" i="2"/>
  <c r="U9" i="2"/>
  <c r="W9" i="2"/>
  <c r="R20" i="2"/>
  <c r="T20" i="2"/>
  <c r="V20" i="2"/>
  <c r="X20" i="2"/>
  <c r="R24" i="2"/>
  <c r="T24" i="2"/>
  <c r="V24" i="2"/>
  <c r="X24" i="2"/>
  <c r="AA11" i="2"/>
  <c r="AE11" i="2"/>
  <c r="AG13" i="2"/>
  <c r="AA15" i="2"/>
  <c r="AC17" i="2"/>
  <c r="AE19" i="2"/>
  <c r="AD26" i="2"/>
  <c r="Z10" i="4"/>
  <c r="AF10" i="4"/>
  <c r="AD10" i="4"/>
  <c r="AB10" i="4"/>
  <c r="AG10" i="4"/>
  <c r="AE10" i="4"/>
  <c r="AC10" i="4"/>
  <c r="AA10" i="4"/>
  <c r="Z36" i="4"/>
  <c r="AF36" i="4"/>
  <c r="AD36" i="4"/>
  <c r="AB36" i="4"/>
  <c r="AG36" i="4"/>
  <c r="AE36" i="4"/>
  <c r="AC36" i="4"/>
  <c r="AA36" i="4"/>
  <c r="Z23" i="4"/>
  <c r="AG23" i="4"/>
  <c r="AE23" i="4"/>
  <c r="AC23" i="4"/>
  <c r="AA23" i="4"/>
  <c r="AF23" i="4"/>
  <c r="AD23" i="4"/>
  <c r="AB23" i="4"/>
  <c r="Q21" i="4"/>
  <c r="X21" i="4"/>
  <c r="V21" i="4"/>
  <c r="T21" i="4"/>
  <c r="R21" i="4"/>
  <c r="W21" i="4"/>
  <c r="U21" i="4"/>
  <c r="S21" i="4"/>
  <c r="Z19" i="4"/>
  <c r="AG19" i="4"/>
  <c r="AE19" i="4"/>
  <c r="AC19" i="4"/>
  <c r="AA19" i="4"/>
  <c r="AF19" i="4"/>
  <c r="AD19" i="4"/>
  <c r="AB19" i="4"/>
  <c r="Q17" i="4"/>
  <c r="W17" i="4"/>
  <c r="U17" i="4"/>
  <c r="S17" i="4"/>
  <c r="V17" i="4"/>
  <c r="R17" i="4"/>
  <c r="X17" i="4"/>
  <c r="T17" i="4"/>
  <c r="Z15" i="4"/>
  <c r="AF15" i="4"/>
  <c r="AD15" i="4"/>
  <c r="AB15" i="4"/>
  <c r="AG15" i="4"/>
  <c r="AC15" i="4"/>
  <c r="AE15" i="4"/>
  <c r="AA15" i="4"/>
  <c r="Q13" i="4"/>
  <c r="W13" i="4"/>
  <c r="U13" i="4"/>
  <c r="S13" i="4"/>
  <c r="V13" i="4"/>
  <c r="R13" i="4"/>
  <c r="X13" i="4"/>
  <c r="T13" i="4"/>
  <c r="Z11" i="4"/>
  <c r="AG11" i="4"/>
  <c r="AE11" i="4"/>
  <c r="AC11" i="4"/>
  <c r="AA11" i="4"/>
  <c r="AF11" i="4"/>
  <c r="AD11" i="4"/>
  <c r="AB11" i="4"/>
  <c r="Z12" i="4"/>
  <c r="AF12" i="4"/>
  <c r="AD12" i="4"/>
  <c r="AB12" i="4"/>
  <c r="AG12" i="4"/>
  <c r="AE12" i="4"/>
  <c r="AC12" i="4"/>
  <c r="AA12" i="4"/>
  <c r="Z14" i="4"/>
  <c r="AG14" i="4"/>
  <c r="AE14" i="4"/>
  <c r="AC14" i="4"/>
  <c r="AA14" i="4"/>
  <c r="AF14" i="4"/>
  <c r="AB14" i="4"/>
  <c r="AD14" i="4"/>
  <c r="Z16" i="4"/>
  <c r="AF16" i="4"/>
  <c r="AG16" i="4"/>
  <c r="AE16" i="4"/>
  <c r="AC16" i="4"/>
  <c r="AA16" i="4"/>
  <c r="AD16" i="4"/>
  <c r="AB16" i="4"/>
  <c r="Z18" i="4"/>
  <c r="AF18" i="4"/>
  <c r="AD18" i="4"/>
  <c r="AB18" i="4"/>
  <c r="AG18" i="4"/>
  <c r="AE18" i="4"/>
  <c r="AC18" i="4"/>
  <c r="AA18" i="4"/>
  <c r="Z20" i="4"/>
  <c r="AF20" i="4"/>
  <c r="AD20" i="4"/>
  <c r="AB20" i="4"/>
  <c r="AG20" i="4"/>
  <c r="AE20" i="4"/>
  <c r="AC20" i="4"/>
  <c r="AA20" i="4"/>
  <c r="Z22" i="4"/>
  <c r="AF22" i="4"/>
  <c r="AD22" i="4"/>
  <c r="AB22" i="4"/>
  <c r="AG22" i="4"/>
  <c r="AE22" i="4"/>
  <c r="AC22" i="4"/>
  <c r="AA22" i="4"/>
  <c r="Z24" i="4"/>
  <c r="AF24" i="4"/>
  <c r="AD24" i="4"/>
  <c r="AB24" i="4"/>
  <c r="AG24" i="4"/>
  <c r="AE24" i="4"/>
  <c r="AC24" i="4"/>
  <c r="AA24" i="4"/>
  <c r="Q26" i="4"/>
  <c r="W26" i="4"/>
  <c r="U26" i="4"/>
  <c r="S26" i="4"/>
  <c r="X26" i="4"/>
  <c r="V26" i="4"/>
  <c r="T26" i="4"/>
  <c r="R26" i="4"/>
  <c r="Z28" i="4"/>
  <c r="AF28" i="4"/>
  <c r="AD28" i="4"/>
  <c r="AB28" i="4"/>
  <c r="AG28" i="4"/>
  <c r="AE28" i="4"/>
  <c r="AC28" i="4"/>
  <c r="AA28" i="4"/>
  <c r="Z32" i="4"/>
  <c r="AF32" i="4"/>
  <c r="AD32" i="4"/>
  <c r="AB32" i="4"/>
  <c r="AG32" i="4"/>
  <c r="AE32" i="4"/>
  <c r="AC32" i="4"/>
  <c r="AA32" i="4"/>
  <c r="Z25" i="4"/>
  <c r="AG25" i="4"/>
  <c r="AE25" i="4"/>
  <c r="AC25" i="4"/>
  <c r="AA25" i="4"/>
  <c r="AF25" i="4"/>
  <c r="AD25" i="4"/>
  <c r="AB25" i="4"/>
  <c r="Z27" i="4"/>
  <c r="AG27" i="4"/>
  <c r="AE27" i="4"/>
  <c r="AC27" i="4"/>
  <c r="AA27" i="4"/>
  <c r="AF27" i="4"/>
  <c r="AD27" i="4"/>
  <c r="AB27" i="4"/>
  <c r="Z30" i="4"/>
  <c r="AF30" i="4"/>
  <c r="AD30" i="4"/>
  <c r="AB30" i="4"/>
  <c r="AG30" i="4"/>
  <c r="AE30" i="4"/>
  <c r="AC30" i="4"/>
  <c r="AA30" i="4"/>
  <c r="Q32" i="4"/>
  <c r="W32" i="4"/>
  <c r="U32" i="4"/>
  <c r="S32" i="4"/>
  <c r="X32" i="4"/>
  <c r="V32" i="4"/>
  <c r="T32" i="4"/>
  <c r="R32" i="4"/>
  <c r="Z34" i="4"/>
  <c r="AF34" i="4"/>
  <c r="AD34" i="4"/>
  <c r="AB34" i="4"/>
  <c r="AG34" i="4"/>
  <c r="AE34" i="4"/>
  <c r="AC34" i="4"/>
  <c r="AA34" i="4"/>
  <c r="Q36" i="4"/>
  <c r="W36" i="4"/>
  <c r="U36" i="4"/>
  <c r="S36" i="4"/>
  <c r="X36" i="4"/>
  <c r="V36" i="4"/>
  <c r="T36" i="4"/>
  <c r="R36" i="4"/>
  <c r="Z29" i="4"/>
  <c r="AG29" i="4"/>
  <c r="AE29" i="4"/>
  <c r="AC29" i="4"/>
  <c r="AA29" i="4"/>
  <c r="AF29" i="4"/>
  <c r="AD29" i="4"/>
  <c r="AB29" i="4"/>
  <c r="Z31" i="4"/>
  <c r="AG31" i="4"/>
  <c r="AE31" i="4"/>
  <c r="AC31" i="4"/>
  <c r="AA31" i="4"/>
  <c r="AF31" i="4"/>
  <c r="AD31" i="4"/>
  <c r="AB31" i="4"/>
  <c r="Z33" i="4"/>
  <c r="AG33" i="4"/>
  <c r="AE33" i="4"/>
  <c r="AC33" i="4"/>
  <c r="AA33" i="4"/>
  <c r="AF33" i="4"/>
  <c r="AD33" i="4"/>
  <c r="AB33" i="4"/>
  <c r="Z35" i="4"/>
  <c r="AG35" i="4"/>
  <c r="AE35" i="4"/>
  <c r="AC35" i="4"/>
  <c r="AA35" i="4"/>
  <c r="AF35" i="4"/>
  <c r="AD35" i="4"/>
  <c r="AB35" i="4"/>
  <c r="Z37" i="4"/>
  <c r="AG37" i="4"/>
  <c r="AE37" i="4"/>
  <c r="AC37" i="4"/>
  <c r="AA37" i="4"/>
  <c r="AF37" i="4"/>
  <c r="AD37" i="4"/>
  <c r="AB37" i="4"/>
  <c r="Q34" i="4"/>
  <c r="W34" i="4"/>
  <c r="U34" i="4"/>
  <c r="S34" i="4"/>
  <c r="X34" i="4"/>
  <c r="V34" i="4"/>
  <c r="T34" i="4"/>
  <c r="R34" i="4"/>
  <c r="Q28" i="4"/>
  <c r="W28" i="4"/>
  <c r="U28" i="4"/>
  <c r="S28" i="4"/>
  <c r="X28" i="4"/>
  <c r="V28" i="4"/>
  <c r="T28" i="4"/>
  <c r="R28" i="4"/>
  <c r="Q23" i="4"/>
  <c r="X23" i="4"/>
  <c r="V23" i="4"/>
  <c r="T23" i="4"/>
  <c r="R23" i="4"/>
  <c r="W23" i="4"/>
  <c r="U23" i="4"/>
  <c r="S23" i="4"/>
  <c r="Z21" i="4"/>
  <c r="AG21" i="4"/>
  <c r="AE21" i="4"/>
  <c r="AC21" i="4"/>
  <c r="AA21" i="4"/>
  <c r="AF21" i="4"/>
  <c r="AD21" i="4"/>
  <c r="AB21" i="4"/>
  <c r="Q19" i="4"/>
  <c r="X19" i="4"/>
  <c r="V19" i="4"/>
  <c r="T19" i="4"/>
  <c r="R19" i="4"/>
  <c r="W19" i="4"/>
  <c r="U19" i="4"/>
  <c r="S19" i="4"/>
  <c r="Z17" i="4"/>
  <c r="AG17" i="4"/>
  <c r="AE17" i="4"/>
  <c r="AC17" i="4"/>
  <c r="AA17" i="4"/>
  <c r="AF17" i="4"/>
  <c r="AD17" i="4"/>
  <c r="AB17" i="4"/>
  <c r="Q15" i="4"/>
  <c r="W15" i="4"/>
  <c r="U15" i="4"/>
  <c r="S15" i="4"/>
  <c r="X15" i="4"/>
  <c r="T15" i="4"/>
  <c r="V15" i="4"/>
  <c r="R15" i="4"/>
  <c r="Z13" i="4"/>
  <c r="AF13" i="4"/>
  <c r="AE13" i="4"/>
  <c r="AC13" i="4"/>
  <c r="AA13" i="4"/>
  <c r="AG13" i="4"/>
  <c r="AD13" i="4"/>
  <c r="AB13" i="4"/>
  <c r="Q11" i="4"/>
  <c r="X11" i="4"/>
  <c r="V11" i="4"/>
  <c r="T11" i="4"/>
  <c r="R11" i="4"/>
  <c r="W11" i="4"/>
  <c r="U11" i="4"/>
  <c r="S11" i="4"/>
  <c r="Q10" i="4"/>
  <c r="X10" i="4"/>
  <c r="V10" i="4"/>
  <c r="T10" i="4"/>
  <c r="W10" i="4"/>
  <c r="U10" i="4"/>
  <c r="S10" i="4"/>
  <c r="Z26" i="4"/>
  <c r="AF26" i="4"/>
  <c r="AD26" i="4"/>
  <c r="AB26" i="4"/>
  <c r="AG26" i="4"/>
  <c r="AE26" i="4"/>
  <c r="AC26" i="4"/>
  <c r="AA26" i="4"/>
  <c r="Q12" i="4"/>
  <c r="W12" i="4"/>
  <c r="U12" i="4"/>
  <c r="S12" i="4"/>
  <c r="X12" i="4"/>
  <c r="V12" i="4"/>
  <c r="T12" i="4"/>
  <c r="R12" i="4"/>
  <c r="Q14" i="4"/>
  <c r="X14" i="4"/>
  <c r="V14" i="4"/>
  <c r="T14" i="4"/>
  <c r="R14" i="4"/>
  <c r="W14" i="4"/>
  <c r="S14" i="4"/>
  <c r="U14" i="4"/>
  <c r="Q16" i="4"/>
  <c r="X16" i="4"/>
  <c r="V16" i="4"/>
  <c r="T16" i="4"/>
  <c r="R16" i="4"/>
  <c r="U16" i="4"/>
  <c r="W16" i="4"/>
  <c r="S16" i="4"/>
  <c r="Q18" i="4"/>
  <c r="X18" i="4"/>
  <c r="V18" i="4"/>
  <c r="T18" i="4"/>
  <c r="R18" i="4"/>
  <c r="W18" i="4"/>
  <c r="S18" i="4"/>
  <c r="U18" i="4"/>
  <c r="Q20" i="4"/>
  <c r="W20" i="4"/>
  <c r="U20" i="4"/>
  <c r="S20" i="4"/>
  <c r="X20" i="4"/>
  <c r="V20" i="4"/>
  <c r="T20" i="4"/>
  <c r="R20" i="4"/>
  <c r="Q22" i="4"/>
  <c r="W22" i="4"/>
  <c r="U22" i="4"/>
  <c r="S22" i="4"/>
  <c r="X22" i="4"/>
  <c r="V22" i="4"/>
  <c r="T22" i="4"/>
  <c r="R22" i="4"/>
  <c r="Q24" i="4"/>
  <c r="W24" i="4"/>
  <c r="U24" i="4"/>
  <c r="S24" i="4"/>
  <c r="X24" i="4"/>
  <c r="V24" i="4"/>
  <c r="T24" i="4"/>
  <c r="R24" i="4"/>
  <c r="Q30" i="4"/>
  <c r="W30" i="4"/>
  <c r="U30" i="4"/>
  <c r="S30" i="4"/>
  <c r="X30" i="4"/>
  <c r="V30" i="4"/>
  <c r="T30" i="4"/>
  <c r="R30" i="4"/>
  <c r="Q25" i="4"/>
  <c r="X25" i="4"/>
  <c r="V25" i="4"/>
  <c r="T25" i="4"/>
  <c r="R25" i="4"/>
  <c r="W25" i="4"/>
  <c r="U25" i="4"/>
  <c r="S25" i="4"/>
  <c r="Q27" i="4"/>
  <c r="X27" i="4"/>
  <c r="V27" i="4"/>
  <c r="T27" i="4"/>
  <c r="R27" i="4"/>
  <c r="W27" i="4"/>
  <c r="U27" i="4"/>
  <c r="S27" i="4"/>
  <c r="Q29" i="4"/>
  <c r="X29" i="4"/>
  <c r="V29" i="4"/>
  <c r="T29" i="4"/>
  <c r="R29" i="4"/>
  <c r="W29" i="4"/>
  <c r="U29" i="4"/>
  <c r="S29" i="4"/>
  <c r="Q31" i="4"/>
  <c r="X31" i="4"/>
  <c r="V31" i="4"/>
  <c r="T31" i="4"/>
  <c r="R31" i="4"/>
  <c r="W31" i="4"/>
  <c r="U31" i="4"/>
  <c r="S31" i="4"/>
  <c r="Q33" i="4"/>
  <c r="X33" i="4"/>
  <c r="V33" i="4"/>
  <c r="T33" i="4"/>
  <c r="R33" i="4"/>
  <c r="W33" i="4"/>
  <c r="U33" i="4"/>
  <c r="S33" i="4"/>
  <c r="Q35" i="4"/>
  <c r="X35" i="4"/>
  <c r="V35" i="4"/>
  <c r="T35" i="4"/>
  <c r="R35" i="4"/>
  <c r="W35" i="4"/>
  <c r="U35" i="4"/>
  <c r="S35" i="4"/>
  <c r="Q37" i="4"/>
  <c r="X37" i="4"/>
  <c r="V37" i="4"/>
  <c r="T37" i="4"/>
  <c r="R37" i="4"/>
  <c r="W37" i="4"/>
  <c r="U37" i="4"/>
  <c r="S37" i="4"/>
  <c r="J26" i="4"/>
  <c r="L26" i="4"/>
  <c r="N26" i="4"/>
  <c r="I26" i="4"/>
  <c r="K26" i="4"/>
  <c r="M26" i="4"/>
  <c r="O26" i="4"/>
  <c r="I21" i="4"/>
  <c r="K21" i="4"/>
  <c r="M21" i="4"/>
  <c r="O21" i="4"/>
  <c r="J21" i="4"/>
  <c r="L21" i="4"/>
  <c r="N21" i="4"/>
  <c r="I17" i="4"/>
  <c r="K17" i="4"/>
  <c r="M17" i="4"/>
  <c r="O17" i="4"/>
  <c r="J17" i="4"/>
  <c r="L17" i="4"/>
  <c r="N17" i="4"/>
  <c r="N16" i="4"/>
  <c r="L16" i="4"/>
  <c r="O16" i="4"/>
  <c r="M16" i="4"/>
  <c r="K16" i="4"/>
  <c r="I16" i="4"/>
  <c r="J18" i="4"/>
  <c r="L18" i="4"/>
  <c r="N18" i="4"/>
  <c r="I18" i="4"/>
  <c r="K18" i="4"/>
  <c r="M18" i="4"/>
  <c r="O18" i="4"/>
  <c r="J20" i="4"/>
  <c r="L20" i="4"/>
  <c r="N20" i="4"/>
  <c r="I20" i="4"/>
  <c r="K20" i="4"/>
  <c r="M20" i="4"/>
  <c r="O20" i="4"/>
  <c r="J22" i="4"/>
  <c r="L22" i="4"/>
  <c r="N22" i="4"/>
  <c r="I22" i="4"/>
  <c r="K22" i="4"/>
  <c r="M22" i="4"/>
  <c r="O22" i="4"/>
  <c r="J24" i="4"/>
  <c r="L24" i="4"/>
  <c r="N24" i="4"/>
  <c r="I24" i="4"/>
  <c r="K24" i="4"/>
  <c r="M24" i="4"/>
  <c r="O24" i="4"/>
  <c r="J36" i="4"/>
  <c r="L36" i="4"/>
  <c r="N36" i="4"/>
  <c r="I36" i="4"/>
  <c r="K36" i="4"/>
  <c r="M36" i="4"/>
  <c r="O36" i="4"/>
  <c r="I25" i="4"/>
  <c r="K25" i="4"/>
  <c r="M25" i="4"/>
  <c r="O25" i="4"/>
  <c r="J25" i="4"/>
  <c r="L25" i="4"/>
  <c r="N25" i="4"/>
  <c r="I27" i="4"/>
  <c r="K27" i="4"/>
  <c r="M27" i="4"/>
  <c r="O27" i="4"/>
  <c r="J27" i="4"/>
  <c r="L27" i="4"/>
  <c r="N27" i="4"/>
  <c r="I29" i="4"/>
  <c r="K29" i="4"/>
  <c r="M29" i="4"/>
  <c r="O29" i="4"/>
  <c r="J29" i="4"/>
  <c r="L29" i="4"/>
  <c r="N29" i="4"/>
  <c r="I31" i="4"/>
  <c r="K31" i="4"/>
  <c r="M31" i="4"/>
  <c r="O31" i="4"/>
  <c r="J31" i="4"/>
  <c r="L31" i="4"/>
  <c r="N31" i="4"/>
  <c r="I33" i="4"/>
  <c r="K33" i="4"/>
  <c r="M33" i="4"/>
  <c r="O33" i="4"/>
  <c r="J33" i="4"/>
  <c r="L33" i="4"/>
  <c r="N33" i="4"/>
  <c r="I35" i="4"/>
  <c r="K35" i="4"/>
  <c r="M35" i="4"/>
  <c r="O35" i="4"/>
  <c r="J35" i="4"/>
  <c r="L35" i="4"/>
  <c r="N35" i="4"/>
  <c r="I37" i="4"/>
  <c r="K37" i="4"/>
  <c r="M37" i="4"/>
  <c r="O37" i="4"/>
  <c r="J37" i="4"/>
  <c r="L37" i="4"/>
  <c r="N37" i="4"/>
  <c r="J32" i="4"/>
  <c r="L32" i="4"/>
  <c r="N32" i="4"/>
  <c r="I32" i="4"/>
  <c r="K32" i="4"/>
  <c r="M32" i="4"/>
  <c r="O32" i="4"/>
  <c r="I23" i="4"/>
  <c r="K23" i="4"/>
  <c r="M23" i="4"/>
  <c r="O23" i="4"/>
  <c r="J23" i="4"/>
  <c r="L23" i="4"/>
  <c r="N23" i="4"/>
  <c r="I19" i="4"/>
  <c r="K19" i="4"/>
  <c r="M19" i="4"/>
  <c r="O19" i="4"/>
  <c r="J19" i="4"/>
  <c r="L19" i="4"/>
  <c r="N19" i="4"/>
  <c r="J28" i="4"/>
  <c r="L28" i="4"/>
  <c r="N28" i="4"/>
  <c r="I28" i="4"/>
  <c r="K28" i="4"/>
  <c r="M28" i="4"/>
  <c r="O28" i="4"/>
  <c r="J30" i="4"/>
  <c r="L30" i="4"/>
  <c r="N30" i="4"/>
  <c r="I30" i="4"/>
  <c r="K30" i="4"/>
  <c r="M30" i="4"/>
  <c r="O30" i="4"/>
  <c r="J34" i="4"/>
  <c r="L34" i="4"/>
  <c r="N34" i="4"/>
  <c r="I34" i="4"/>
  <c r="K34" i="4"/>
  <c r="M34" i="4"/>
  <c r="O34" i="4"/>
  <c r="E10" i="4"/>
  <c r="G32" i="4"/>
  <c r="G23" i="4"/>
  <c r="E21" i="4"/>
  <c r="G19" i="4"/>
  <c r="E17" i="4"/>
  <c r="G15" i="4"/>
  <c r="E13" i="4"/>
  <c r="G11" i="4"/>
  <c r="E12" i="4"/>
  <c r="E14" i="4"/>
  <c r="E16" i="4"/>
  <c r="E18" i="4"/>
  <c r="E20" i="4"/>
  <c r="E22" i="4"/>
  <c r="E24" i="4"/>
  <c r="E26" i="4"/>
  <c r="G28" i="4"/>
  <c r="E34" i="4"/>
  <c r="E25" i="4"/>
  <c r="E27" i="4"/>
  <c r="G30" i="4"/>
  <c r="E32" i="4"/>
  <c r="G34" i="4"/>
  <c r="E36" i="4"/>
  <c r="E29" i="4"/>
  <c r="E31" i="4"/>
  <c r="E33" i="4"/>
  <c r="E35" i="4"/>
  <c r="E37" i="4"/>
  <c r="E30" i="4"/>
  <c r="G26" i="4"/>
  <c r="E23" i="4"/>
  <c r="G21" i="4"/>
  <c r="E19" i="4"/>
  <c r="G17" i="4"/>
  <c r="E15" i="4"/>
  <c r="G13" i="4"/>
  <c r="G10" i="4"/>
  <c r="E28" i="4"/>
  <c r="E11" i="4"/>
  <c r="G12" i="4"/>
  <c r="G14" i="4"/>
  <c r="G16" i="4"/>
  <c r="G18" i="4"/>
  <c r="G20" i="4"/>
  <c r="G22" i="4"/>
  <c r="G24" i="4"/>
  <c r="G36" i="4"/>
  <c r="G25" i="4"/>
  <c r="G27" i="4"/>
  <c r="G29" i="4"/>
  <c r="G31" i="4"/>
  <c r="G33" i="4"/>
  <c r="G35" i="4"/>
  <c r="G37" i="4"/>
  <c r="F12" i="3"/>
  <c r="O26" i="2"/>
  <c r="M26" i="2"/>
  <c r="K26" i="2"/>
  <c r="O22" i="2"/>
  <c r="M22" i="2"/>
  <c r="K22" i="2"/>
  <c r="N19" i="2"/>
  <c r="L19" i="2"/>
  <c r="N17" i="2"/>
  <c r="L17" i="2"/>
  <c r="N15" i="2"/>
  <c r="L15" i="2"/>
  <c r="N13" i="2"/>
  <c r="L13" i="2"/>
  <c r="N11" i="2"/>
  <c r="L11" i="2"/>
  <c r="N9" i="2"/>
  <c r="L9" i="2"/>
  <c r="J26" i="2"/>
  <c r="J22" i="2"/>
  <c r="N26" i="2"/>
  <c r="L26" i="2"/>
  <c r="N22" i="2"/>
  <c r="L22" i="2"/>
  <c r="O19" i="2"/>
  <c r="M19" i="2"/>
  <c r="K19" i="2"/>
  <c r="O17" i="2"/>
  <c r="M17" i="2"/>
  <c r="K17" i="2"/>
  <c r="O15" i="2"/>
  <c r="M15" i="2"/>
  <c r="K15" i="2"/>
  <c r="O13" i="2"/>
  <c r="M13" i="2"/>
  <c r="K13" i="2"/>
  <c r="O11" i="2"/>
  <c r="M11" i="2"/>
  <c r="K11" i="2"/>
  <c r="I22" i="2"/>
  <c r="I26" i="2"/>
  <c r="J9" i="2"/>
  <c r="J13" i="2"/>
  <c r="J17" i="2"/>
  <c r="K9" i="2"/>
  <c r="O9" i="2"/>
  <c r="I9" i="2"/>
  <c r="I11" i="2"/>
  <c r="I13" i="2"/>
  <c r="I15" i="2"/>
  <c r="I17" i="2"/>
  <c r="I19" i="2"/>
  <c r="J11" i="2"/>
  <c r="J15" i="2"/>
  <c r="J19" i="2"/>
  <c r="M9" i="2"/>
  <c r="G12" i="3"/>
  <c r="M12" i="3"/>
  <c r="N12" i="3" s="1"/>
  <c r="M1" i="2"/>
  <c r="G19" i="2"/>
  <c r="E19" i="2"/>
  <c r="Y35" i="2"/>
  <c r="P35" i="2"/>
  <c r="F35" i="2"/>
  <c r="N35" i="2" s="1"/>
  <c r="D35" i="2"/>
  <c r="Y33" i="2"/>
  <c r="P33" i="2"/>
  <c r="F33" i="2"/>
  <c r="L33" i="2" s="1"/>
  <c r="D33" i="2"/>
  <c r="Y31" i="2"/>
  <c r="P31" i="2"/>
  <c r="F31" i="2"/>
  <c r="N31" i="2" s="1"/>
  <c r="D31" i="2"/>
  <c r="Y29" i="2"/>
  <c r="P29" i="2"/>
  <c r="F29" i="2"/>
  <c r="L29" i="2" s="1"/>
  <c r="D29" i="2"/>
  <c r="Y36" i="2"/>
  <c r="P36" i="2"/>
  <c r="F36" i="2"/>
  <c r="M36" i="2" s="1"/>
  <c r="D36" i="2"/>
  <c r="Y34" i="2"/>
  <c r="P34" i="2"/>
  <c r="F34" i="2"/>
  <c r="O34" i="2" s="1"/>
  <c r="D34" i="2"/>
  <c r="Y32" i="2"/>
  <c r="P32" i="2"/>
  <c r="F32" i="2"/>
  <c r="M32" i="2" s="1"/>
  <c r="D32" i="2"/>
  <c r="Y30" i="2"/>
  <c r="P30" i="2"/>
  <c r="F30" i="2"/>
  <c r="O30" i="2" s="1"/>
  <c r="D30" i="2"/>
  <c r="Y28" i="2"/>
  <c r="F28" i="2"/>
  <c r="M28" i="2" s="1"/>
  <c r="Y27" i="2"/>
  <c r="P27" i="2"/>
  <c r="F27" i="2"/>
  <c r="N27" i="2" s="1"/>
  <c r="D27" i="2"/>
  <c r="Y25" i="2"/>
  <c r="P25" i="2"/>
  <c r="F25" i="2"/>
  <c r="L25" i="2" s="1"/>
  <c r="D25" i="2"/>
  <c r="Y23" i="2"/>
  <c r="P23" i="2"/>
  <c r="F23" i="2"/>
  <c r="N23" i="2" s="1"/>
  <c r="D23" i="2"/>
  <c r="Y21" i="2"/>
  <c r="P21" i="2"/>
  <c r="F21" i="2"/>
  <c r="L21" i="2" s="1"/>
  <c r="D21" i="2"/>
  <c r="D10" i="2"/>
  <c r="F10" i="2"/>
  <c r="O10" i="2" s="1"/>
  <c r="P10" i="2"/>
  <c r="Y10" i="2"/>
  <c r="D12" i="2"/>
  <c r="F12" i="2"/>
  <c r="M12" i="2" s="1"/>
  <c r="P12" i="2"/>
  <c r="Y12" i="2"/>
  <c r="D14" i="2"/>
  <c r="F14" i="2"/>
  <c r="O14" i="2" s="1"/>
  <c r="P14" i="2"/>
  <c r="Y14" i="2"/>
  <c r="D16" i="2"/>
  <c r="F16" i="2"/>
  <c r="M16" i="2" s="1"/>
  <c r="P16" i="2"/>
  <c r="Y16" i="2"/>
  <c r="D18" i="2"/>
  <c r="F18" i="2"/>
  <c r="O18" i="2" s="1"/>
  <c r="P18" i="2"/>
  <c r="Y18" i="2"/>
  <c r="F20" i="2"/>
  <c r="M20" i="2" s="1"/>
  <c r="Y20" i="2"/>
  <c r="D22" i="2"/>
  <c r="P22" i="2"/>
  <c r="F24" i="2"/>
  <c r="M24" i="2" s="1"/>
  <c r="Y24" i="2"/>
  <c r="D26" i="2"/>
  <c r="P26" i="2"/>
  <c r="P28" i="2"/>
  <c r="AH11" i="4" l="1"/>
  <c r="AJ10" i="4"/>
  <c r="AL9" i="2"/>
  <c r="AS9" i="2"/>
  <c r="AO11" i="2"/>
  <c r="AH11" i="2"/>
  <c r="AQ13" i="2"/>
  <c r="AJ13" i="2"/>
  <c r="AR22" i="2"/>
  <c r="AU22" i="2"/>
  <c r="AM32" i="5"/>
  <c r="AT32" i="5"/>
  <c r="AU37" i="5"/>
  <c r="AN37" i="5"/>
  <c r="AK27" i="5"/>
  <c r="AR27" i="5"/>
  <c r="AK37" i="5"/>
  <c r="AR37" i="5"/>
  <c r="AO26" i="5"/>
  <c r="AH26" i="5"/>
  <c r="AU20" i="5"/>
  <c r="AN20" i="5"/>
  <c r="AM30" i="5"/>
  <c r="AT30" i="5"/>
  <c r="AK17" i="5"/>
  <c r="AR17" i="5"/>
  <c r="AH36" i="5"/>
  <c r="AO36" i="5"/>
  <c r="AU23" i="5"/>
  <c r="AN23" i="5"/>
  <c r="AR12" i="5"/>
  <c r="AK12" i="5"/>
  <c r="AM26" i="5"/>
  <c r="AT26" i="5"/>
  <c r="AS20" i="5"/>
  <c r="AL20" i="5"/>
  <c r="AS21" i="5"/>
  <c r="AL21" i="5"/>
  <c r="AO22" i="15"/>
  <c r="AH22" i="15"/>
  <c r="AO16" i="16"/>
  <c r="AH16" i="16"/>
  <c r="AM16" i="17"/>
  <c r="AT16" i="17"/>
  <c r="AS26" i="18"/>
  <c r="AL26" i="18"/>
  <c r="AQ29" i="15"/>
  <c r="AJ29" i="15"/>
  <c r="AQ13" i="16"/>
  <c r="AJ13" i="16"/>
  <c r="AK36" i="17"/>
  <c r="AR36" i="17"/>
  <c r="AH25" i="15"/>
  <c r="AO25" i="15"/>
  <c r="AU16" i="15"/>
  <c r="AN16" i="15"/>
  <c r="AS23" i="17"/>
  <c r="AL23" i="17"/>
  <c r="AL35" i="17"/>
  <c r="AS35" i="17"/>
  <c r="AU25" i="15"/>
  <c r="AN25" i="15"/>
  <c r="AK14" i="15"/>
  <c r="AR14" i="15"/>
  <c r="AO24" i="17"/>
  <c r="AH24" i="17"/>
  <c r="AM37" i="17"/>
  <c r="AT37" i="17"/>
  <c r="AS27" i="18"/>
  <c r="AL27" i="18"/>
  <c r="AK30" i="18"/>
  <c r="AR30" i="18"/>
  <c r="AM21" i="19"/>
  <c r="AT21" i="19"/>
  <c r="AN34" i="19"/>
  <c r="AU34" i="19"/>
  <c r="AI32" i="19"/>
  <c r="AP32" i="19"/>
  <c r="AJ18" i="20"/>
  <c r="AQ18" i="20"/>
  <c r="AT35" i="20"/>
  <c r="AM35" i="20"/>
  <c r="AO20" i="20"/>
  <c r="AH20" i="20"/>
  <c r="AU11" i="15"/>
  <c r="AN11" i="15"/>
  <c r="AM29" i="15"/>
  <c r="AT29" i="15"/>
  <c r="AK28" i="15"/>
  <c r="AR28" i="15"/>
  <c r="AM19" i="15"/>
  <c r="AT19" i="15"/>
  <c r="AI16" i="16"/>
  <c r="AP16" i="16"/>
  <c r="AR32" i="16"/>
  <c r="AK32" i="16"/>
  <c r="AP35" i="16"/>
  <c r="AI35" i="16"/>
  <c r="AQ22" i="16"/>
  <c r="AJ22" i="16"/>
  <c r="AL10" i="16"/>
  <c r="AS10" i="16"/>
  <c r="AO16" i="17"/>
  <c r="AH16" i="17"/>
  <c r="AN36" i="17"/>
  <c r="AU36" i="17"/>
  <c r="AQ27" i="17"/>
  <c r="AJ27" i="17"/>
  <c r="AR25" i="17"/>
  <c r="AK25" i="17"/>
  <c r="AP25" i="18"/>
  <c r="AI25" i="18"/>
  <c r="AM26" i="18"/>
  <c r="AT26" i="18"/>
  <c r="AK8" i="18"/>
  <c r="AR8" i="18"/>
  <c r="AU13" i="18"/>
  <c r="AN13" i="18"/>
  <c r="AR21" i="19"/>
  <c r="AK21" i="19"/>
  <c r="AM12" i="19"/>
  <c r="AT12" i="19"/>
  <c r="AH33" i="19"/>
  <c r="AO33" i="19"/>
  <c r="AL15" i="19"/>
  <c r="AS15" i="19"/>
  <c r="AL32" i="20"/>
  <c r="AS32" i="20"/>
  <c r="AP21" i="20"/>
  <c r="AI21" i="20"/>
  <c r="AM25" i="15"/>
  <c r="AT25" i="15"/>
  <c r="AT26" i="15"/>
  <c r="AM26" i="15"/>
  <c r="AP24" i="15"/>
  <c r="AI24" i="15"/>
  <c r="AS12" i="15"/>
  <c r="AL12" i="15"/>
  <c r="AU17" i="15"/>
  <c r="AN17" i="15"/>
  <c r="AJ15" i="16"/>
  <c r="AQ15" i="16"/>
  <c r="AQ20" i="16"/>
  <c r="AJ20" i="16"/>
  <c r="AQ37" i="16"/>
  <c r="AJ37" i="16"/>
  <c r="AU19" i="17"/>
  <c r="AN19" i="17"/>
  <c r="AI36" i="17"/>
  <c r="AP36" i="17"/>
  <c r="AQ31" i="17"/>
  <c r="AJ31" i="17"/>
  <c r="AK30" i="17"/>
  <c r="AR30" i="17"/>
  <c r="AM28" i="18"/>
  <c r="AT28" i="18"/>
  <c r="AK10" i="18"/>
  <c r="AR10" i="18"/>
  <c r="AR33" i="18"/>
  <c r="AK33" i="18"/>
  <c r="AM23" i="18"/>
  <c r="AT23" i="18"/>
  <c r="AO23" i="19"/>
  <c r="AH23" i="19"/>
  <c r="AK12" i="19"/>
  <c r="AR12" i="19"/>
  <c r="AH29" i="19"/>
  <c r="AO29" i="19"/>
  <c r="AI19" i="19"/>
  <c r="AP19" i="19"/>
  <c r="AI32" i="20"/>
  <c r="AP32" i="20"/>
  <c r="AM22" i="20"/>
  <c r="AT22" i="20"/>
  <c r="AS8" i="20"/>
  <c r="AL8" i="20"/>
  <c r="AK26" i="15"/>
  <c r="AR26" i="15"/>
  <c r="AS13" i="15"/>
  <c r="AL13" i="15"/>
  <c r="AQ31" i="15"/>
  <c r="AJ31" i="15"/>
  <c r="AU14" i="15"/>
  <c r="AN14" i="15"/>
  <c r="AU32" i="16"/>
  <c r="AN32" i="16"/>
  <c r="AO18" i="16"/>
  <c r="AH18" i="16"/>
  <c r="AR30" i="16"/>
  <c r="AK30" i="16"/>
  <c r="AT33" i="16"/>
  <c r="AM33" i="16"/>
  <c r="AR23" i="17"/>
  <c r="AK23" i="17"/>
  <c r="AI16" i="17"/>
  <c r="AP16" i="17"/>
  <c r="AK22" i="17"/>
  <c r="AR22" i="17"/>
  <c r="AO13" i="17"/>
  <c r="AH13" i="17"/>
  <c r="AU37" i="17"/>
  <c r="AN37" i="17"/>
  <c r="AR17" i="18"/>
  <c r="AK17" i="18"/>
  <c r="AO14" i="18"/>
  <c r="AH14" i="18"/>
  <c r="AJ33" i="18"/>
  <c r="AQ33" i="18"/>
  <c r="AQ13" i="18"/>
  <c r="AJ13" i="18"/>
  <c r="AU10" i="19"/>
  <c r="AN10" i="19"/>
  <c r="AQ35" i="19"/>
  <c r="AJ35" i="19"/>
  <c r="AK26" i="19"/>
  <c r="AR26" i="19"/>
  <c r="AN30" i="20"/>
  <c r="AU30" i="20"/>
  <c r="AO11" i="20"/>
  <c r="AH11" i="20"/>
  <c r="AH33" i="20"/>
  <c r="AO33" i="20"/>
  <c r="AU26" i="19"/>
  <c r="AN26" i="19"/>
  <c r="AS27" i="19"/>
  <c r="AL27" i="19"/>
  <c r="AN24" i="19"/>
  <c r="AU24" i="19"/>
  <c r="AP14" i="20"/>
  <c r="AI14" i="20"/>
  <c r="AL29" i="20"/>
  <c r="AS29" i="20"/>
  <c r="AN9" i="20"/>
  <c r="AU9" i="20"/>
  <c r="AR34" i="20"/>
  <c r="AK34" i="20"/>
  <c r="AK17" i="20"/>
  <c r="AR17" i="20"/>
  <c r="AO30" i="15"/>
  <c r="AH30" i="15"/>
  <c r="AJ9" i="15"/>
  <c r="AQ9" i="15"/>
  <c r="AO20" i="15"/>
  <c r="AH20" i="15"/>
  <c r="AI19" i="15"/>
  <c r="AP19" i="15"/>
  <c r="AQ12" i="16"/>
  <c r="AJ12" i="16"/>
  <c r="AM28" i="16"/>
  <c r="AT28" i="16"/>
  <c r="AQ25" i="16"/>
  <c r="AJ25" i="16"/>
  <c r="AI17" i="16"/>
  <c r="AP17" i="16"/>
  <c r="AO19" i="16"/>
  <c r="AH19" i="16"/>
  <c r="AO15" i="17"/>
  <c r="AH15" i="17"/>
  <c r="AH33" i="17"/>
  <c r="AO33" i="17"/>
  <c r="AO22" i="17"/>
  <c r="AH22" i="17"/>
  <c r="AM17" i="17"/>
  <c r="AT17" i="17"/>
  <c r="AS37" i="17"/>
  <c r="AL37" i="17"/>
  <c r="AJ21" i="18"/>
  <c r="AQ21" i="18"/>
  <c r="AI26" i="18"/>
  <c r="AP26" i="18"/>
  <c r="AO15" i="18"/>
  <c r="AH15" i="18"/>
  <c r="AO16" i="18"/>
  <c r="AH16" i="18"/>
  <c r="AI23" i="19"/>
  <c r="AP23" i="19"/>
  <c r="AI10" i="19"/>
  <c r="AP10" i="19"/>
  <c r="AI29" i="19"/>
  <c r="AP29" i="19"/>
  <c r="AO19" i="19"/>
  <c r="AH19" i="19"/>
  <c r="AJ23" i="20"/>
  <c r="AQ23" i="20"/>
  <c r="AR32" i="20"/>
  <c r="AK32" i="20"/>
  <c r="AJ24" i="20"/>
  <c r="AQ24" i="20"/>
  <c r="AH26" i="20"/>
  <c r="AO26" i="20"/>
  <c r="AI20" i="20"/>
  <c r="AP20" i="20"/>
  <c r="AJ8" i="20"/>
  <c r="AQ8" i="20"/>
  <c r="AO8" i="19"/>
  <c r="AH8" i="19"/>
  <c r="AK13" i="20"/>
  <c r="AR13" i="20"/>
  <c r="AM19" i="22"/>
  <c r="AT19" i="22"/>
  <c r="AR29" i="22"/>
  <c r="AK29" i="22"/>
  <c r="AU15" i="22"/>
  <c r="AN15" i="22"/>
  <c r="AU27" i="22"/>
  <c r="AN27" i="22"/>
  <c r="AK30" i="22"/>
  <c r="AR30" i="22"/>
  <c r="AR21" i="22"/>
  <c r="AK21" i="22"/>
  <c r="AO29" i="22"/>
  <c r="AH29" i="22"/>
  <c r="AS13" i="22"/>
  <c r="AL13" i="22"/>
  <c r="AO16" i="22"/>
  <c r="AH16" i="22"/>
  <c r="AI25" i="22"/>
  <c r="AP25" i="22"/>
  <c r="AH21" i="22"/>
  <c r="AO21" i="22"/>
  <c r="AL29" i="22"/>
  <c r="AS29" i="22"/>
  <c r="AI17" i="22"/>
  <c r="AP17" i="22"/>
  <c r="AS27" i="22"/>
  <c r="AL27" i="22"/>
  <c r="AS30" i="22"/>
  <c r="AL30" i="22"/>
  <c r="AR8" i="22"/>
  <c r="AK8" i="22"/>
  <c r="AI33" i="22"/>
  <c r="AP33" i="22"/>
  <c r="AT13" i="22"/>
  <c r="AM13" i="22"/>
  <c r="AI30" i="22"/>
  <c r="AP30" i="22"/>
  <c r="AS8" i="22"/>
  <c r="AL8" i="22"/>
  <c r="AI19" i="2"/>
  <c r="AP19" i="2"/>
  <c r="AO17" i="2"/>
  <c r="AH17" i="2"/>
  <c r="AH9" i="2"/>
  <c r="AO9" i="2"/>
  <c r="AI13" i="2"/>
  <c r="AP13" i="2"/>
  <c r="AQ11" i="2"/>
  <c r="AJ11" i="2"/>
  <c r="AS13" i="2"/>
  <c r="AL13" i="2"/>
  <c r="AU15" i="2"/>
  <c r="AN15" i="2"/>
  <c r="AQ19" i="2"/>
  <c r="AJ19" i="2"/>
  <c r="AT22" i="2"/>
  <c r="AP26" i="2"/>
  <c r="AM11" i="2"/>
  <c r="AT11" i="2"/>
  <c r="AM15" i="2"/>
  <c r="AT15" i="2"/>
  <c r="AM19" i="2"/>
  <c r="AT19" i="2"/>
  <c r="AQ26" i="2"/>
  <c r="AR10" i="5"/>
  <c r="AK10" i="5"/>
  <c r="AP23" i="5"/>
  <c r="AI23" i="5"/>
  <c r="AH32" i="5"/>
  <c r="AO32" i="5"/>
  <c r="AQ29" i="5"/>
  <c r="AJ29" i="5"/>
  <c r="AS35" i="5"/>
  <c r="AL35" i="5"/>
  <c r="AQ37" i="5"/>
  <c r="AJ37" i="5"/>
  <c r="AO13" i="5"/>
  <c r="AH13" i="5"/>
  <c r="AP11" i="5"/>
  <c r="AI11" i="5"/>
  <c r="AU12" i="5"/>
  <c r="AN12" i="5"/>
  <c r="AU19" i="5"/>
  <c r="AN19" i="5"/>
  <c r="AS27" i="5"/>
  <c r="AL27" i="5"/>
  <c r="AM29" i="5"/>
  <c r="AT29" i="5"/>
  <c r="AJ33" i="5"/>
  <c r="AQ33" i="5"/>
  <c r="AI35" i="5"/>
  <c r="AP35" i="5"/>
  <c r="AT13" i="5"/>
  <c r="AM13" i="5"/>
  <c r="AO11" i="5"/>
  <c r="AH11" i="5"/>
  <c r="AU34" i="5"/>
  <c r="AN34" i="5"/>
  <c r="AQ28" i="5"/>
  <c r="AJ28" i="5"/>
  <c r="AL26" i="5"/>
  <c r="AS26" i="5"/>
  <c r="AU24" i="5"/>
  <c r="AN24" i="5"/>
  <c r="AI20" i="5"/>
  <c r="AP20" i="5"/>
  <c r="AI18" i="5"/>
  <c r="AP18" i="5"/>
  <c r="AR16" i="5"/>
  <c r="AK16" i="5"/>
  <c r="AU15" i="5"/>
  <c r="AN15" i="5"/>
  <c r="AQ30" i="5"/>
  <c r="AJ30" i="5"/>
  <c r="AK25" i="5"/>
  <c r="AR25" i="5"/>
  <c r="AM21" i="5"/>
  <c r="AT21" i="5"/>
  <c r="AN35" i="5"/>
  <c r="AU35" i="5"/>
  <c r="AO31" i="5"/>
  <c r="AH31" i="5"/>
  <c r="AU29" i="5"/>
  <c r="AN29" i="5"/>
  <c r="AS36" i="5"/>
  <c r="AL36" i="5"/>
  <c r="AQ32" i="5"/>
  <c r="AJ32" i="5"/>
  <c r="AI27" i="5"/>
  <c r="AP27" i="5"/>
  <c r="AK23" i="5"/>
  <c r="AR23" i="5"/>
  <c r="AT19" i="5"/>
  <c r="AM19" i="5"/>
  <c r="AI12" i="5"/>
  <c r="AP12" i="5"/>
  <c r="AI14" i="5"/>
  <c r="AP14" i="5"/>
  <c r="AL34" i="5"/>
  <c r="AS34" i="5"/>
  <c r="AO28" i="5"/>
  <c r="AH28" i="5"/>
  <c r="AQ26" i="5"/>
  <c r="AJ26" i="5"/>
  <c r="AS24" i="5"/>
  <c r="AL24" i="5"/>
  <c r="AU22" i="5"/>
  <c r="AN22" i="5"/>
  <c r="AR18" i="5"/>
  <c r="AK18" i="5"/>
  <c r="AM16" i="5"/>
  <c r="AT16" i="5"/>
  <c r="AQ15" i="5"/>
  <c r="AJ15" i="5"/>
  <c r="AO30" i="5"/>
  <c r="AH30" i="5"/>
  <c r="AP25" i="5"/>
  <c r="AI25" i="5"/>
  <c r="AK21" i="5"/>
  <c r="AR21" i="5"/>
  <c r="AM17" i="5"/>
  <c r="AT17" i="5"/>
  <c r="AS21" i="15"/>
  <c r="AL21" i="15"/>
  <c r="AO28" i="15"/>
  <c r="AH28" i="15"/>
  <c r="AM24" i="16"/>
  <c r="AT24" i="16"/>
  <c r="AK27" i="16"/>
  <c r="AR27" i="16"/>
  <c r="AU23" i="17"/>
  <c r="AN23" i="17"/>
  <c r="AO32" i="17"/>
  <c r="AH32" i="17"/>
  <c r="AL34" i="18"/>
  <c r="AS34" i="18"/>
  <c r="AM18" i="18"/>
  <c r="AT18" i="18"/>
  <c r="AU27" i="15"/>
  <c r="AN27" i="15"/>
  <c r="AJ10" i="15"/>
  <c r="AQ10" i="15"/>
  <c r="AR15" i="15"/>
  <c r="AK15" i="15"/>
  <c r="AO35" i="16"/>
  <c r="AH35" i="16"/>
  <c r="AK19" i="16"/>
  <c r="AR19" i="16"/>
  <c r="AJ22" i="17"/>
  <c r="AQ22" i="17"/>
  <c r="AP34" i="17"/>
  <c r="AI34" i="17"/>
  <c r="AR11" i="15"/>
  <c r="AK11" i="15"/>
  <c r="AT28" i="15"/>
  <c r="AM28" i="15"/>
  <c r="AM12" i="16"/>
  <c r="AT12" i="16"/>
  <c r="AQ18" i="16"/>
  <c r="AJ18" i="16"/>
  <c r="AI22" i="16"/>
  <c r="AP22" i="16"/>
  <c r="AL15" i="17"/>
  <c r="AS15" i="17"/>
  <c r="AK13" i="17"/>
  <c r="AR13" i="17"/>
  <c r="AP34" i="18"/>
  <c r="AI34" i="18"/>
  <c r="AL22" i="18"/>
  <c r="AS22" i="18"/>
  <c r="AL27" i="15"/>
  <c r="AS27" i="15"/>
  <c r="AS32" i="15"/>
  <c r="AL32" i="15"/>
  <c r="AR17" i="15"/>
  <c r="AK17" i="15"/>
  <c r="AU20" i="16"/>
  <c r="AN20" i="16"/>
  <c r="AU33" i="17"/>
  <c r="AN33" i="17"/>
  <c r="AJ26" i="17"/>
  <c r="AQ26" i="17"/>
  <c r="AS21" i="18"/>
  <c r="AL21" i="18"/>
  <c r="AM35" i="18"/>
  <c r="AT35" i="18"/>
  <c r="AU27" i="18"/>
  <c r="AN27" i="18"/>
  <c r="AU16" i="18"/>
  <c r="AN16" i="18"/>
  <c r="AI13" i="18"/>
  <c r="AP13" i="18"/>
  <c r="AS12" i="18"/>
  <c r="AL12" i="18"/>
  <c r="AU21" i="19"/>
  <c r="AN21" i="19"/>
  <c r="AO20" i="19"/>
  <c r="AH20" i="19"/>
  <c r="AO35" i="19"/>
  <c r="AH35" i="19"/>
  <c r="AO18" i="19"/>
  <c r="AH18" i="19"/>
  <c r="AM26" i="19"/>
  <c r="AT26" i="19"/>
  <c r="AO28" i="19"/>
  <c r="AH28" i="19"/>
  <c r="AK14" i="19"/>
  <c r="AR14" i="19"/>
  <c r="AS14" i="20"/>
  <c r="AL14" i="20"/>
  <c r="AK29" i="20"/>
  <c r="AR29" i="20"/>
  <c r="AQ25" i="20"/>
  <c r="AJ25" i="20"/>
  <c r="AL31" i="20"/>
  <c r="AS31" i="20"/>
  <c r="AT33" i="20"/>
  <c r="AM33" i="20"/>
  <c r="AR16" i="20"/>
  <c r="AK16" i="20"/>
  <c r="AI33" i="15"/>
  <c r="AP33" i="15"/>
  <c r="AJ34" i="15"/>
  <c r="AQ34" i="15"/>
  <c r="AP26" i="15"/>
  <c r="AI26" i="15"/>
  <c r="AO21" i="15"/>
  <c r="AH21" i="15"/>
  <c r="AN9" i="15"/>
  <c r="AU9" i="15"/>
  <c r="AT36" i="15"/>
  <c r="AM36" i="15"/>
  <c r="AN28" i="15"/>
  <c r="AU28" i="15"/>
  <c r="AS31" i="15"/>
  <c r="AL31" i="15"/>
  <c r="AR19" i="15"/>
  <c r="AK19" i="15"/>
  <c r="AQ17" i="15"/>
  <c r="AJ17" i="15"/>
  <c r="AR16" i="16"/>
  <c r="AK16" i="16"/>
  <c r="AT15" i="16"/>
  <c r="AM15" i="16"/>
  <c r="AL26" i="16"/>
  <c r="AS26" i="16"/>
  <c r="AU13" i="16"/>
  <c r="AN13" i="16"/>
  <c r="AS35" i="16"/>
  <c r="AL35" i="16"/>
  <c r="AI30" i="16"/>
  <c r="AP30" i="16"/>
  <c r="AM22" i="16"/>
  <c r="AT22" i="16"/>
  <c r="AO33" i="16"/>
  <c r="AH33" i="16"/>
  <c r="AU23" i="16"/>
  <c r="AN23" i="16"/>
  <c r="AN28" i="17"/>
  <c r="AU28" i="17"/>
  <c r="AM15" i="17"/>
  <c r="AT15" i="17"/>
  <c r="AO12" i="17"/>
  <c r="AH12" i="17"/>
  <c r="AI21" i="17"/>
  <c r="AP21" i="17"/>
  <c r="AP32" i="17"/>
  <c r="AI32" i="17"/>
  <c r="AK10" i="17"/>
  <c r="AR10" i="17"/>
  <c r="AI29" i="17"/>
  <c r="AP29" i="17"/>
  <c r="AH17" i="17"/>
  <c r="AO17" i="17"/>
  <c r="AS25" i="17"/>
  <c r="AL25" i="17"/>
  <c r="AI35" i="17"/>
  <c r="AP35" i="17"/>
  <c r="AN21" i="18"/>
  <c r="AU21" i="18"/>
  <c r="AU32" i="18"/>
  <c r="AN32" i="18"/>
  <c r="AJ22" i="18"/>
  <c r="AQ22" i="18"/>
  <c r="AQ15" i="18"/>
  <c r="AJ15" i="18"/>
  <c r="AJ35" i="18"/>
  <c r="AQ35" i="18"/>
  <c r="AT33" i="18"/>
  <c r="AM33" i="18"/>
  <c r="AQ30" i="18"/>
  <c r="AJ30" i="18"/>
  <c r="AU9" i="18"/>
  <c r="AN9" i="18"/>
  <c r="AR23" i="19"/>
  <c r="AK23" i="19"/>
  <c r="AI17" i="19"/>
  <c r="AP17" i="19"/>
  <c r="AI11" i="19"/>
  <c r="AP11" i="19"/>
  <c r="AL35" i="19"/>
  <c r="AS35" i="19"/>
  <c r="AM18" i="19"/>
  <c r="AT18" i="19"/>
  <c r="AQ26" i="19"/>
  <c r="AJ26" i="19"/>
  <c r="AM28" i="19"/>
  <c r="AT28" i="19"/>
  <c r="AM14" i="19"/>
  <c r="AT14" i="19"/>
  <c r="AT23" i="20"/>
  <c r="AM23" i="20"/>
  <c r="AP27" i="20"/>
  <c r="AI27" i="20"/>
  <c r="AK15" i="20"/>
  <c r="AR15" i="20"/>
  <c r="AP31" i="20"/>
  <c r="AI31" i="20"/>
  <c r="AP17" i="20"/>
  <c r="AI17" i="20"/>
  <c r="AK8" i="20"/>
  <c r="AR8" i="20"/>
  <c r="AR25" i="15"/>
  <c r="AK25" i="15"/>
  <c r="AU34" i="15"/>
  <c r="AN34" i="15"/>
  <c r="AU22" i="15"/>
  <c r="AN22" i="15"/>
  <c r="AR23" i="15"/>
  <c r="AK23" i="15"/>
  <c r="AT10" i="15"/>
  <c r="AM10" i="15"/>
  <c r="AU24" i="15"/>
  <c r="AN24" i="15"/>
  <c r="AM31" i="15"/>
  <c r="AT31" i="15"/>
  <c r="AN12" i="15"/>
  <c r="AU12" i="15"/>
  <c r="AT18" i="15"/>
  <c r="AM18" i="15"/>
  <c r="AS17" i="15"/>
  <c r="AL17" i="15"/>
  <c r="AL24" i="16"/>
  <c r="AS24" i="16"/>
  <c r="AO15" i="16"/>
  <c r="AH15" i="16"/>
  <c r="AO28" i="16"/>
  <c r="AH28" i="16"/>
  <c r="AM18" i="16"/>
  <c r="AT18" i="16"/>
  <c r="AU30" i="16"/>
  <c r="AN30" i="16"/>
  <c r="AJ17" i="16"/>
  <c r="AQ17" i="16"/>
  <c r="AK33" i="16"/>
  <c r="AR33" i="16"/>
  <c r="AN19" i="16"/>
  <c r="AU19" i="16"/>
  <c r="AP24" i="17"/>
  <c r="AI24" i="17"/>
  <c r="AI12" i="17"/>
  <c r="AP12" i="17"/>
  <c r="AM14" i="17"/>
  <c r="AT14" i="17"/>
  <c r="AO36" i="17"/>
  <c r="AH36" i="17"/>
  <c r="AL27" i="17"/>
  <c r="AS27" i="17"/>
  <c r="AI31" i="17"/>
  <c r="AP31" i="17"/>
  <c r="AH25" i="17"/>
  <c r="AO25" i="17"/>
  <c r="AS30" i="17"/>
  <c r="AL30" i="17"/>
  <c r="AO25" i="18"/>
  <c r="AH25" i="18"/>
  <c r="AO19" i="18"/>
  <c r="AH19" i="18"/>
  <c r="AU26" i="18"/>
  <c r="AN26" i="18"/>
  <c r="AS14" i="18"/>
  <c r="AL14" i="18"/>
  <c r="AT10" i="18"/>
  <c r="AM10" i="18"/>
  <c r="AT31" i="18"/>
  <c r="AM31" i="18"/>
  <c r="AT20" i="18"/>
  <c r="AM20" i="18"/>
  <c r="AS29" i="18"/>
  <c r="AL29" i="18"/>
  <c r="AM13" i="18"/>
  <c r="AT13" i="18"/>
  <c r="AU12" i="18"/>
  <c r="AN12" i="18"/>
  <c r="AM25" i="19"/>
  <c r="AT25" i="19"/>
  <c r="AQ10" i="19"/>
  <c r="AJ10" i="19"/>
  <c r="AI9" i="19"/>
  <c r="AP9" i="19"/>
  <c r="AQ31" i="19"/>
  <c r="AJ31" i="19"/>
  <c r="AJ18" i="19"/>
  <c r="AQ18" i="19"/>
  <c r="AK28" i="19"/>
  <c r="AR28" i="19"/>
  <c r="AI15" i="19"/>
  <c r="AP15" i="19"/>
  <c r="AR18" i="20"/>
  <c r="AK18" i="20"/>
  <c r="AS28" i="20"/>
  <c r="AL28" i="20"/>
  <c r="AU19" i="20"/>
  <c r="AN19" i="20"/>
  <c r="AH25" i="20"/>
  <c r="AO25" i="20"/>
  <c r="AJ31" i="20"/>
  <c r="AQ31" i="20"/>
  <c r="AN17" i="20"/>
  <c r="AU17" i="20"/>
  <c r="AR33" i="15"/>
  <c r="AK33" i="15"/>
  <c r="AO27" i="15"/>
  <c r="AH27" i="15"/>
  <c r="AU26" i="15"/>
  <c r="AN26" i="15"/>
  <c r="AU21" i="15"/>
  <c r="AN21" i="15"/>
  <c r="AM13" i="15"/>
  <c r="AT13" i="15"/>
  <c r="AK32" i="15"/>
  <c r="AR32" i="15"/>
  <c r="AS24" i="15"/>
  <c r="AL24" i="15"/>
  <c r="AT16" i="15"/>
  <c r="AM16" i="15"/>
  <c r="AS15" i="15"/>
  <c r="AL15" i="15"/>
  <c r="AM17" i="15"/>
  <c r="AT17" i="15"/>
  <c r="AO29" i="16"/>
  <c r="AH29" i="16"/>
  <c r="AO31" i="16"/>
  <c r="AH31" i="16"/>
  <c r="AK26" i="16"/>
  <c r="AR26" i="16"/>
  <c r="AM13" i="16"/>
  <c r="AT13" i="16"/>
  <c r="AM35" i="16"/>
  <c r="AT35" i="16"/>
  <c r="AT21" i="16"/>
  <c r="AM21" i="16"/>
  <c r="AM27" i="16"/>
  <c r="AT27" i="16"/>
  <c r="AU11" i="16"/>
  <c r="AN11" i="16"/>
  <c r="AI36" i="16"/>
  <c r="AP36" i="16"/>
  <c r="AS14" i="16"/>
  <c r="AL14" i="16"/>
  <c r="AI19" i="17"/>
  <c r="AP19" i="17"/>
  <c r="AT24" i="17"/>
  <c r="AM24" i="17"/>
  <c r="AK12" i="17"/>
  <c r="AR12" i="17"/>
  <c r="AS21" i="17"/>
  <c r="AL21" i="17"/>
  <c r="AS36" i="17"/>
  <c r="AL36" i="17"/>
  <c r="AJ10" i="17"/>
  <c r="AQ10" i="17"/>
  <c r="AO31" i="17"/>
  <c r="AH31" i="17"/>
  <c r="AR11" i="17"/>
  <c r="AK11" i="17"/>
  <c r="AS34" i="17"/>
  <c r="AL34" i="17"/>
  <c r="AT34" i="18"/>
  <c r="AM34" i="18"/>
  <c r="AN19" i="18"/>
  <c r="AU19" i="18"/>
  <c r="AP32" i="18"/>
  <c r="AI32" i="18"/>
  <c r="AH22" i="18"/>
  <c r="AO22" i="18"/>
  <c r="AN14" i="18"/>
  <c r="AU14" i="18"/>
  <c r="AU10" i="18"/>
  <c r="AN10" i="18"/>
  <c r="AL31" i="18"/>
  <c r="AS31" i="18"/>
  <c r="AO33" i="18"/>
  <c r="AH33" i="18"/>
  <c r="AT29" i="18"/>
  <c r="AM29" i="18"/>
  <c r="AS9" i="18"/>
  <c r="AL9" i="18"/>
  <c r="AM23" i="19"/>
  <c r="AT23" i="19"/>
  <c r="AS21" i="19"/>
  <c r="AL21" i="19"/>
  <c r="AR11" i="19"/>
  <c r="AK11" i="19"/>
  <c r="AO12" i="19"/>
  <c r="AH12" i="19"/>
  <c r="AM31" i="19"/>
  <c r="AT31" i="19"/>
  <c r="AM29" i="19"/>
  <c r="AT29" i="19"/>
  <c r="AK32" i="19"/>
  <c r="AR32" i="19"/>
  <c r="AU19" i="19"/>
  <c r="AN19" i="19"/>
  <c r="AU23" i="20"/>
  <c r="AN23" i="20"/>
  <c r="AN10" i="20"/>
  <c r="AU10" i="20"/>
  <c r="AH27" i="20"/>
  <c r="AO27" i="20"/>
  <c r="AJ9" i="20"/>
  <c r="AQ9" i="20"/>
  <c r="AH35" i="20"/>
  <c r="AO35" i="20"/>
  <c r="AR20" i="20"/>
  <c r="AK20" i="20"/>
  <c r="AS18" i="19"/>
  <c r="AL18" i="19"/>
  <c r="AU33" i="19"/>
  <c r="AN33" i="19"/>
  <c r="AS22" i="19"/>
  <c r="AL22" i="19"/>
  <c r="AP28" i="19"/>
  <c r="AI28" i="19"/>
  <c r="AU27" i="19"/>
  <c r="AN27" i="19"/>
  <c r="AM15" i="19"/>
  <c r="AT15" i="19"/>
  <c r="AS24" i="19"/>
  <c r="AL24" i="19"/>
  <c r="AL23" i="20"/>
  <c r="AS23" i="20"/>
  <c r="AN14" i="20"/>
  <c r="AU14" i="20"/>
  <c r="AO12" i="20"/>
  <c r="AH12" i="20"/>
  <c r="AT28" i="20"/>
  <c r="AM28" i="20"/>
  <c r="AR19" i="20"/>
  <c r="AK19" i="20"/>
  <c r="AN11" i="20"/>
  <c r="AU11" i="20"/>
  <c r="AL25" i="20"/>
  <c r="AS25" i="20"/>
  <c r="AH22" i="20"/>
  <c r="AO22" i="20"/>
  <c r="AT31" i="20"/>
  <c r="AM31" i="20"/>
  <c r="AR26" i="20"/>
  <c r="AK26" i="20"/>
  <c r="AT21" i="20"/>
  <c r="AM21" i="20"/>
  <c r="AN20" i="20"/>
  <c r="AU20" i="20"/>
  <c r="AH33" i="15"/>
  <c r="AO33" i="15"/>
  <c r="AM11" i="15"/>
  <c r="AT11" i="15"/>
  <c r="AO26" i="15"/>
  <c r="AH26" i="15"/>
  <c r="AQ21" i="15"/>
  <c r="AJ21" i="15"/>
  <c r="AO13" i="15"/>
  <c r="AH13" i="15"/>
  <c r="AO32" i="15"/>
  <c r="AH32" i="15"/>
  <c r="AT24" i="15"/>
  <c r="AM24" i="15"/>
  <c r="AQ35" i="15"/>
  <c r="AJ35" i="15"/>
  <c r="AQ16" i="15"/>
  <c r="AJ16" i="15"/>
  <c r="AI15" i="15"/>
  <c r="AP15" i="15"/>
  <c r="AO14" i="15"/>
  <c r="AH14" i="15"/>
  <c r="AL16" i="16"/>
  <c r="AS16" i="16"/>
  <c r="AI24" i="16"/>
  <c r="AP24" i="16"/>
  <c r="AI32" i="16"/>
  <c r="AP32" i="16"/>
  <c r="AK13" i="16"/>
  <c r="AR13" i="16"/>
  <c r="AI18" i="16"/>
  <c r="AP18" i="16"/>
  <c r="AO21" i="16"/>
  <c r="AH21" i="16"/>
  <c r="AM30" i="16"/>
  <c r="AT30" i="16"/>
  <c r="AR22" i="16"/>
  <c r="AK22" i="16"/>
  <c r="AM11" i="16"/>
  <c r="AT11" i="16"/>
  <c r="AS33" i="16"/>
  <c r="AL33" i="16"/>
  <c r="AU10" i="16"/>
  <c r="AN10" i="16"/>
  <c r="AQ19" i="16"/>
  <c r="AJ19" i="16"/>
  <c r="AQ23" i="17"/>
  <c r="AJ23" i="17"/>
  <c r="AQ15" i="17"/>
  <c r="AJ15" i="17"/>
  <c r="AS16" i="17"/>
  <c r="AL16" i="17"/>
  <c r="AM33" i="17"/>
  <c r="AT33" i="17"/>
  <c r="AO14" i="17"/>
  <c r="AH14" i="17"/>
  <c r="AK32" i="17"/>
  <c r="AR32" i="17"/>
  <c r="AT10" i="17"/>
  <c r="AM10" i="17"/>
  <c r="AH27" i="17"/>
  <c r="AO27" i="17"/>
  <c r="AU31" i="17"/>
  <c r="AN31" i="17"/>
  <c r="AQ13" i="17"/>
  <c r="AJ13" i="17"/>
  <c r="AK34" i="17"/>
  <c r="AR34" i="17"/>
  <c r="AI37" i="17"/>
  <c r="AP37" i="17"/>
  <c r="AH34" i="18"/>
  <c r="AO34" i="18"/>
  <c r="AI19" i="18"/>
  <c r="AP19" i="18"/>
  <c r="AH28" i="18"/>
  <c r="AO28" i="18"/>
  <c r="AR22" i="18"/>
  <c r="AK22" i="18"/>
  <c r="AT14" i="18"/>
  <c r="AM14" i="18"/>
  <c r="AI15" i="18"/>
  <c r="AP15" i="18"/>
  <c r="AI35" i="18"/>
  <c r="AP35" i="18"/>
  <c r="AQ20" i="18"/>
  <c r="AJ20" i="18"/>
  <c r="AK29" i="18"/>
  <c r="AR29" i="18"/>
  <c r="AU23" i="18"/>
  <c r="AN23" i="18"/>
  <c r="AO12" i="18"/>
  <c r="AH12" i="18"/>
  <c r="AQ23" i="19"/>
  <c r="AJ23" i="19"/>
  <c r="AQ21" i="19"/>
  <c r="AJ21" i="19"/>
  <c r="AO11" i="19"/>
  <c r="AH11" i="19"/>
  <c r="AQ9" i="19"/>
  <c r="AJ9" i="19"/>
  <c r="AQ34" i="19"/>
  <c r="AJ34" i="19"/>
  <c r="AP18" i="19"/>
  <c r="AI18" i="19"/>
  <c r="AU22" i="19"/>
  <c r="AN22" i="19"/>
  <c r="AU30" i="19"/>
  <c r="AN30" i="19"/>
  <c r="AQ19" i="19"/>
  <c r="AJ19" i="19"/>
  <c r="AI24" i="19"/>
  <c r="AP24" i="19"/>
  <c r="AP23" i="20"/>
  <c r="AI23" i="20"/>
  <c r="AQ10" i="20"/>
  <c r="AJ10" i="20"/>
  <c r="AJ32" i="20"/>
  <c r="AQ32" i="20"/>
  <c r="AP29" i="20"/>
  <c r="AI29" i="20"/>
  <c r="AI11" i="20"/>
  <c r="AP11" i="20"/>
  <c r="AH24" i="20"/>
  <c r="AO24" i="20"/>
  <c r="AH31" i="20"/>
  <c r="AO31" i="20"/>
  <c r="AJ26" i="20"/>
  <c r="AQ26" i="20"/>
  <c r="AH21" i="20"/>
  <c r="AO21" i="20"/>
  <c r="AP16" i="20"/>
  <c r="AI16" i="20"/>
  <c r="AL13" i="20"/>
  <c r="AS13" i="20"/>
  <c r="AP19" i="16"/>
  <c r="AI19" i="16"/>
  <c r="AS8" i="19"/>
  <c r="AL8" i="19"/>
  <c r="AM11" i="18"/>
  <c r="AT11" i="18"/>
  <c r="AQ8" i="19"/>
  <c r="AJ8" i="19"/>
  <c r="AK8" i="19"/>
  <c r="AR8" i="19"/>
  <c r="AH13" i="20"/>
  <c r="AO13" i="20"/>
  <c r="AS10" i="22"/>
  <c r="AL10" i="22"/>
  <c r="AI23" i="22"/>
  <c r="AP23" i="22"/>
  <c r="AQ21" i="22"/>
  <c r="AJ21" i="22"/>
  <c r="AT28" i="22"/>
  <c r="AM28" i="22"/>
  <c r="AM29" i="22"/>
  <c r="AT29" i="22"/>
  <c r="AK22" i="22"/>
  <c r="AR22" i="22"/>
  <c r="AO17" i="22"/>
  <c r="AH17" i="22"/>
  <c r="AS11" i="22"/>
  <c r="AL11" i="22"/>
  <c r="AM31" i="22"/>
  <c r="AT31" i="22"/>
  <c r="AK16" i="22"/>
  <c r="AR16" i="22"/>
  <c r="AT34" i="22"/>
  <c r="AM34" i="22"/>
  <c r="AK25" i="22"/>
  <c r="AR25" i="22"/>
  <c r="AM23" i="22"/>
  <c r="AT23" i="22"/>
  <c r="AO32" i="22"/>
  <c r="AH32" i="22"/>
  <c r="AQ33" i="22"/>
  <c r="AJ33" i="22"/>
  <c r="AU26" i="22"/>
  <c r="AN26" i="22"/>
  <c r="AT18" i="22"/>
  <c r="AM18" i="22"/>
  <c r="AU17" i="22"/>
  <c r="AN17" i="22"/>
  <c r="AI15" i="22"/>
  <c r="AP15" i="22"/>
  <c r="AO31" i="22"/>
  <c r="AH31" i="22"/>
  <c r="AQ16" i="22"/>
  <c r="AJ16" i="22"/>
  <c r="AO34" i="22"/>
  <c r="AH34" i="22"/>
  <c r="AO25" i="22"/>
  <c r="AH25" i="22"/>
  <c r="AK9" i="22"/>
  <c r="AR9" i="22"/>
  <c r="AS19" i="22"/>
  <c r="AL19" i="22"/>
  <c r="AS32" i="22"/>
  <c r="AL32" i="22"/>
  <c r="AU33" i="22"/>
  <c r="AN33" i="22"/>
  <c r="AS26" i="22"/>
  <c r="AL26" i="22"/>
  <c r="AO18" i="22"/>
  <c r="AH18" i="22"/>
  <c r="AN13" i="22"/>
  <c r="AU13" i="22"/>
  <c r="AT11" i="22"/>
  <c r="AM11" i="22"/>
  <c r="AL31" i="22"/>
  <c r="AS31" i="22"/>
  <c r="AS16" i="22"/>
  <c r="AL16" i="22"/>
  <c r="AN34" i="22"/>
  <c r="AU34" i="22"/>
  <c r="AM25" i="22"/>
  <c r="AT25" i="22"/>
  <c r="AR10" i="22"/>
  <c r="AK10" i="22"/>
  <c r="AI9" i="22"/>
  <c r="AP9" i="22"/>
  <c r="AU23" i="22"/>
  <c r="AN23" i="22"/>
  <c r="AL21" i="22"/>
  <c r="AS21" i="22"/>
  <c r="AI29" i="22"/>
  <c r="AP29" i="22"/>
  <c r="AN18" i="22"/>
  <c r="AU18" i="22"/>
  <c r="AK17" i="22"/>
  <c r="AR17" i="22"/>
  <c r="AH15" i="22"/>
  <c r="AO15" i="22"/>
  <c r="AI35" i="22"/>
  <c r="AP35" i="22"/>
  <c r="AP16" i="22"/>
  <c r="AI16" i="22"/>
  <c r="AQ25" i="22"/>
  <c r="AJ25" i="22"/>
  <c r="AO8" i="22"/>
  <c r="AH8" i="22"/>
  <c r="AH12" i="22"/>
  <c r="AO12" i="22"/>
  <c r="AU12" i="22"/>
  <c r="AN12" i="22"/>
  <c r="AI15" i="2"/>
  <c r="AP15" i="2"/>
  <c r="AO15" i="2"/>
  <c r="AH15" i="2"/>
  <c r="AN9" i="2"/>
  <c r="AU9" i="2"/>
  <c r="AP9" i="2"/>
  <c r="AI9" i="2"/>
  <c r="AS11" i="2"/>
  <c r="AL11" i="2"/>
  <c r="AU13" i="2"/>
  <c r="AN13" i="2"/>
  <c r="AQ17" i="2"/>
  <c r="AJ17" i="2"/>
  <c r="AS19" i="2"/>
  <c r="AL19" i="2"/>
  <c r="AR26" i="2"/>
  <c r="AR9" i="2"/>
  <c r="AK9" i="2"/>
  <c r="AR13" i="2"/>
  <c r="AK13" i="2"/>
  <c r="AK17" i="2"/>
  <c r="AR17" i="2"/>
  <c r="AQ22" i="2"/>
  <c r="AS26" i="2"/>
  <c r="AQ14" i="5"/>
  <c r="AJ14" i="5"/>
  <c r="AH10" i="5"/>
  <c r="AO10" i="5"/>
  <c r="AO23" i="5"/>
  <c r="AH23" i="5"/>
  <c r="AK36" i="5"/>
  <c r="AR36" i="5"/>
  <c r="AU31" i="5"/>
  <c r="AN31" i="5"/>
  <c r="AO35" i="5"/>
  <c r="AH35" i="5"/>
  <c r="AM37" i="5"/>
  <c r="AT37" i="5"/>
  <c r="AK13" i="5"/>
  <c r="AR13" i="5"/>
  <c r="AJ11" i="5"/>
  <c r="AQ11" i="5"/>
  <c r="AM12" i="5"/>
  <c r="AT12" i="5"/>
  <c r="AT23" i="5"/>
  <c r="AM23" i="5"/>
  <c r="AS32" i="5"/>
  <c r="AL32" i="5"/>
  <c r="AO29" i="5"/>
  <c r="AH29" i="5"/>
  <c r="AP33" i="5"/>
  <c r="AI33" i="5"/>
  <c r="AS37" i="5"/>
  <c r="AL37" i="5"/>
  <c r="AQ13" i="5"/>
  <c r="AJ13" i="5"/>
  <c r="AK11" i="5"/>
  <c r="AR11" i="5"/>
  <c r="AR34" i="5"/>
  <c r="AK34" i="5"/>
  <c r="AU28" i="5"/>
  <c r="AN28" i="5"/>
  <c r="AI24" i="5"/>
  <c r="AP24" i="5"/>
  <c r="AI22" i="5"/>
  <c r="AP22" i="5"/>
  <c r="AK20" i="5"/>
  <c r="AR20" i="5"/>
  <c r="AH18" i="5"/>
  <c r="AO18" i="5"/>
  <c r="AQ16" i="5"/>
  <c r="AJ16" i="5"/>
  <c r="AK15" i="5"/>
  <c r="AR15" i="5"/>
  <c r="AU30" i="5"/>
  <c r="AN30" i="5"/>
  <c r="AQ21" i="5"/>
  <c r="AJ21" i="5"/>
  <c r="AU17" i="5"/>
  <c r="AN17" i="5"/>
  <c r="AK33" i="5"/>
  <c r="AR33" i="5"/>
  <c r="AQ31" i="5"/>
  <c r="AJ31" i="5"/>
  <c r="AS29" i="5"/>
  <c r="AL29" i="5"/>
  <c r="AI36" i="5"/>
  <c r="AP36" i="5"/>
  <c r="AU32" i="5"/>
  <c r="AN32" i="5"/>
  <c r="AT27" i="5"/>
  <c r="AM27" i="5"/>
  <c r="AO19" i="5"/>
  <c r="AH19" i="5"/>
  <c r="AM10" i="5"/>
  <c r="AT10" i="5"/>
  <c r="AH12" i="5"/>
  <c r="AO12" i="5"/>
  <c r="AO14" i="5"/>
  <c r="AH14" i="5"/>
  <c r="AI34" i="5"/>
  <c r="AP34" i="5"/>
  <c r="AS28" i="5"/>
  <c r="AL28" i="5"/>
  <c r="AU26" i="5"/>
  <c r="AN26" i="5"/>
  <c r="AR22" i="5"/>
  <c r="AK22" i="5"/>
  <c r="AM20" i="5"/>
  <c r="AT20" i="5"/>
  <c r="AM18" i="5"/>
  <c r="AT18" i="5"/>
  <c r="AO16" i="5"/>
  <c r="AH16" i="5"/>
  <c r="AI15" i="5"/>
  <c r="AP15" i="5"/>
  <c r="AS30" i="5"/>
  <c r="AL30" i="5"/>
  <c r="AT25" i="5"/>
  <c r="AM25" i="5"/>
  <c r="AQ17" i="5"/>
  <c r="AJ17" i="5"/>
  <c r="AI11" i="15"/>
  <c r="AP11" i="15"/>
  <c r="AS23" i="15"/>
  <c r="AL23" i="15"/>
  <c r="AI20" i="15"/>
  <c r="AP20" i="15"/>
  <c r="AS31" i="16"/>
  <c r="AL31" i="16"/>
  <c r="AS17" i="16"/>
  <c r="AL17" i="16"/>
  <c r="AU15" i="17"/>
  <c r="AN15" i="17"/>
  <c r="AS13" i="17"/>
  <c r="AL13" i="17"/>
  <c r="AI17" i="18"/>
  <c r="AP17" i="18"/>
  <c r="AU24" i="18"/>
  <c r="AN24" i="18"/>
  <c r="AP30" i="15"/>
  <c r="AI30" i="15"/>
  <c r="AO31" i="15"/>
  <c r="AH31" i="15"/>
  <c r="AS14" i="15"/>
  <c r="AL14" i="15"/>
  <c r="AK11" i="16"/>
  <c r="AR11" i="16"/>
  <c r="AQ28" i="17"/>
  <c r="AJ28" i="17"/>
  <c r="AT26" i="17"/>
  <c r="AM26" i="17"/>
  <c r="AR21" i="18"/>
  <c r="AK21" i="18"/>
  <c r="AP22" i="15"/>
  <c r="AI22" i="15"/>
  <c r="AT20" i="15"/>
  <c r="AM20" i="15"/>
  <c r="AT31" i="16"/>
  <c r="AM31" i="16"/>
  <c r="AT25" i="16"/>
  <c r="AM25" i="16"/>
  <c r="AJ33" i="16"/>
  <c r="AQ33" i="16"/>
  <c r="AJ20" i="17"/>
  <c r="AQ20" i="17"/>
  <c r="AO11" i="17"/>
  <c r="AH11" i="17"/>
  <c r="AK25" i="18"/>
  <c r="AR25" i="18"/>
  <c r="AL15" i="18"/>
  <c r="AS15" i="18"/>
  <c r="AK30" i="15"/>
  <c r="AR30" i="15"/>
  <c r="AU35" i="15"/>
  <c r="AN35" i="15"/>
  <c r="AU29" i="16"/>
  <c r="AN29" i="16"/>
  <c r="AO11" i="16"/>
  <c r="AH11" i="16"/>
  <c r="AS14" i="17"/>
  <c r="AL14" i="17"/>
  <c r="AU29" i="17"/>
  <c r="AN29" i="17"/>
  <c r="AT19" i="18"/>
  <c r="AM19" i="18"/>
  <c r="AR35" i="18"/>
  <c r="AK35" i="18"/>
  <c r="AN33" i="18"/>
  <c r="AU33" i="18"/>
  <c r="AN29" i="18"/>
  <c r="AU29" i="18"/>
  <c r="AL13" i="18"/>
  <c r="AS13" i="18"/>
  <c r="AK12" i="18"/>
  <c r="AR12" i="18"/>
  <c r="AS10" i="19"/>
  <c r="AL10" i="19"/>
  <c r="AU12" i="19"/>
  <c r="AN12" i="19"/>
  <c r="AU35" i="19"/>
  <c r="AN35" i="19"/>
  <c r="AK18" i="19"/>
  <c r="AR18" i="19"/>
  <c r="AJ22" i="19"/>
  <c r="AQ22" i="19"/>
  <c r="AP30" i="19"/>
  <c r="AI30" i="19"/>
  <c r="AO24" i="19"/>
  <c r="AH24" i="19"/>
  <c r="AI12" i="20"/>
  <c r="AP12" i="20"/>
  <c r="AL19" i="20"/>
  <c r="AS19" i="20"/>
  <c r="AN24" i="20"/>
  <c r="AU24" i="20"/>
  <c r="AR31" i="20"/>
  <c r="AK31" i="20"/>
  <c r="AL21" i="20"/>
  <c r="AS21" i="20"/>
  <c r="AH14" i="16"/>
  <c r="AO14" i="16"/>
  <c r="AS25" i="15"/>
  <c r="AL25" i="15"/>
  <c r="AO34" i="15"/>
  <c r="AH34" i="15"/>
  <c r="AK22" i="15"/>
  <c r="AR22" i="15"/>
  <c r="AQ23" i="15"/>
  <c r="AJ23" i="15"/>
  <c r="AQ13" i="15"/>
  <c r="AJ13" i="15"/>
  <c r="AK36" i="15"/>
  <c r="AR36" i="15"/>
  <c r="AQ24" i="15"/>
  <c r="AJ24" i="15"/>
  <c r="AS16" i="15"/>
  <c r="AL16" i="15"/>
  <c r="AQ15" i="15"/>
  <c r="AJ15" i="15"/>
  <c r="AH17" i="15"/>
  <c r="AO17" i="15"/>
  <c r="AK29" i="16"/>
  <c r="AR29" i="16"/>
  <c r="AK15" i="16"/>
  <c r="AR15" i="16"/>
  <c r="AI28" i="16"/>
  <c r="AP28" i="16"/>
  <c r="AU34" i="16"/>
  <c r="AN34" i="16"/>
  <c r="AN25" i="16"/>
  <c r="AU25" i="16"/>
  <c r="AS30" i="16"/>
  <c r="AL30" i="16"/>
  <c r="AT17" i="16"/>
  <c r="AM17" i="16"/>
  <c r="AN33" i="16"/>
  <c r="AU33" i="16"/>
  <c r="AJ23" i="16"/>
  <c r="AQ23" i="16"/>
  <c r="AM23" i="17"/>
  <c r="AT23" i="17"/>
  <c r="AQ24" i="17"/>
  <c r="AJ24" i="17"/>
  <c r="AQ12" i="17"/>
  <c r="AJ12" i="17"/>
  <c r="AI14" i="17"/>
  <c r="AP14" i="17"/>
  <c r="AS32" i="17"/>
  <c r="AL32" i="17"/>
  <c r="AK26" i="17"/>
  <c r="AR26" i="17"/>
  <c r="AK31" i="17"/>
  <c r="AR31" i="17"/>
  <c r="AL11" i="17"/>
  <c r="AS11" i="17"/>
  <c r="AU34" i="17"/>
  <c r="AN34" i="17"/>
  <c r="AU34" i="18"/>
  <c r="AN34" i="18"/>
  <c r="AR19" i="18"/>
  <c r="AK19" i="18"/>
  <c r="AI28" i="18"/>
  <c r="AP28" i="18"/>
  <c r="AK18" i="18"/>
  <c r="AR18" i="18"/>
  <c r="AS10" i="18"/>
  <c r="AL10" i="18"/>
  <c r="AH31" i="18"/>
  <c r="AO31" i="18"/>
  <c r="AK16" i="18"/>
  <c r="AR16" i="18"/>
  <c r="AS30" i="18"/>
  <c r="AL30" i="18"/>
  <c r="AJ12" i="18"/>
  <c r="AQ12" i="18"/>
  <c r="AI25" i="19"/>
  <c r="AP25" i="19"/>
  <c r="AK17" i="19"/>
  <c r="AR17" i="19"/>
  <c r="AN20" i="19"/>
  <c r="AU20" i="19"/>
  <c r="AL31" i="19"/>
  <c r="AS31" i="19"/>
  <c r="AN16" i="19"/>
  <c r="AU16" i="19"/>
  <c r="AO22" i="19"/>
  <c r="AH22" i="19"/>
  <c r="AI27" i="19"/>
  <c r="AP27" i="19"/>
  <c r="AQ24" i="19"/>
  <c r="AJ24" i="19"/>
  <c r="AJ14" i="20"/>
  <c r="AQ14" i="20"/>
  <c r="AR27" i="20"/>
  <c r="AK27" i="20"/>
  <c r="AO9" i="20"/>
  <c r="AH9" i="20"/>
  <c r="AP34" i="20"/>
  <c r="AI34" i="20"/>
  <c r="AJ20" i="20"/>
  <c r="AQ20" i="20"/>
  <c r="AM10" i="16"/>
  <c r="AT10" i="16"/>
  <c r="AR27" i="15"/>
  <c r="AK27" i="15"/>
  <c r="AS34" i="15"/>
  <c r="AL34" i="15"/>
  <c r="AK29" i="15"/>
  <c r="AR29" i="15"/>
  <c r="AU23" i="15"/>
  <c r="AN23" i="15"/>
  <c r="AQ36" i="15"/>
  <c r="AJ36" i="15"/>
  <c r="AK20" i="15"/>
  <c r="AR20" i="15"/>
  <c r="AR31" i="15"/>
  <c r="AK31" i="15"/>
  <c r="AQ19" i="15"/>
  <c r="AJ19" i="15"/>
  <c r="AS18" i="15"/>
  <c r="AL18" i="15"/>
  <c r="AS12" i="16"/>
  <c r="AL12" i="16"/>
  <c r="AP31" i="16"/>
  <c r="AI31" i="16"/>
  <c r="AO32" i="16"/>
  <c r="AH32" i="16"/>
  <c r="AS13" i="16"/>
  <c r="AL13" i="16"/>
  <c r="AO25" i="16"/>
  <c r="AH25" i="16"/>
  <c r="AQ27" i="16"/>
  <c r="AJ27" i="16"/>
  <c r="AI11" i="16"/>
  <c r="AP11" i="16"/>
  <c r="AO36" i="16"/>
  <c r="AH36" i="16"/>
  <c r="AT28" i="17"/>
  <c r="AM28" i="17"/>
  <c r="AO20" i="17"/>
  <c r="AH20" i="17"/>
  <c r="AQ33" i="17"/>
  <c r="AJ33" i="17"/>
  <c r="AK14" i="17"/>
  <c r="AR14" i="17"/>
  <c r="AM22" i="17"/>
  <c r="AT22" i="17"/>
  <c r="AR27" i="17"/>
  <c r="AK27" i="17"/>
  <c r="AS17" i="17"/>
  <c r="AL17" i="17"/>
  <c r="AI25" i="17"/>
  <c r="AP25" i="17"/>
  <c r="AO37" i="17"/>
  <c r="AH37" i="17"/>
  <c r="AM25" i="18"/>
  <c r="AT25" i="18"/>
  <c r="AU17" i="18"/>
  <c r="AN17" i="18"/>
  <c r="AU22" i="18"/>
  <c r="AN22" i="18"/>
  <c r="AS24" i="18"/>
  <c r="AL24" i="18"/>
  <c r="AJ8" i="18"/>
  <c r="AQ8" i="18"/>
  <c r="AO27" i="18"/>
  <c r="AH27" i="18"/>
  <c r="AK20" i="18"/>
  <c r="AR20" i="18"/>
  <c r="AI30" i="18"/>
  <c r="AP30" i="18"/>
  <c r="AR13" i="18"/>
  <c r="AK13" i="18"/>
  <c r="AM13" i="19"/>
  <c r="AT13" i="19"/>
  <c r="AL25" i="19"/>
  <c r="AS25" i="19"/>
  <c r="AM11" i="19"/>
  <c r="AT11" i="19"/>
  <c r="AK9" i="19"/>
  <c r="AR9" i="19"/>
  <c r="AI34" i="19"/>
  <c r="AP34" i="19"/>
  <c r="AQ33" i="19"/>
  <c r="AJ33" i="19"/>
  <c r="AU28" i="19"/>
  <c r="AN28" i="19"/>
  <c r="AJ14" i="19"/>
  <c r="AQ14" i="19"/>
  <c r="AP10" i="20"/>
  <c r="AI10" i="20"/>
  <c r="AL27" i="20"/>
  <c r="AS27" i="20"/>
  <c r="AP15" i="20"/>
  <c r="AI15" i="20"/>
  <c r="AR25" i="20"/>
  <c r="AK25" i="20"/>
  <c r="AN34" i="20"/>
  <c r="AU34" i="20"/>
  <c r="AJ16" i="20"/>
  <c r="AQ16" i="20"/>
  <c r="AU33" i="15"/>
  <c r="AN33" i="15"/>
  <c r="AO11" i="15"/>
  <c r="AH11" i="15"/>
  <c r="AS22" i="15"/>
  <c r="AL22" i="15"/>
  <c r="AM23" i="15"/>
  <c r="AT23" i="15"/>
  <c r="AK10" i="15"/>
  <c r="AR10" i="15"/>
  <c r="AU32" i="15"/>
  <c r="AN32" i="15"/>
  <c r="AM35" i="15"/>
  <c r="AT35" i="15"/>
  <c r="AT12" i="15"/>
  <c r="AM12" i="15"/>
  <c r="AU18" i="15"/>
  <c r="AN18" i="15"/>
  <c r="AI12" i="16"/>
  <c r="AP12" i="16"/>
  <c r="AM29" i="16"/>
  <c r="AT29" i="16"/>
  <c r="AU15" i="16"/>
  <c r="AN15" i="16"/>
  <c r="AQ26" i="16"/>
  <c r="AJ26" i="16"/>
  <c r="AQ34" i="16"/>
  <c r="AJ34" i="16"/>
  <c r="AK35" i="16"/>
  <c r="AR35" i="16"/>
  <c r="AM20" i="16"/>
  <c r="AT20" i="16"/>
  <c r="AS22" i="16"/>
  <c r="AL22" i="16"/>
  <c r="AS37" i="16"/>
  <c r="AL37" i="16"/>
  <c r="AK36" i="16"/>
  <c r="AR36" i="16"/>
  <c r="AO28" i="17"/>
  <c r="AH28" i="17"/>
  <c r="AI15" i="17"/>
  <c r="AP15" i="17"/>
  <c r="AS20" i="17"/>
  <c r="AL20" i="17"/>
  <c r="AT12" i="17"/>
  <c r="AM12" i="17"/>
  <c r="AQ14" i="17"/>
  <c r="AJ14" i="17"/>
  <c r="AU32" i="17"/>
  <c r="AN32" i="17"/>
  <c r="AI27" i="17"/>
  <c r="AP27" i="17"/>
  <c r="AR17" i="17"/>
  <c r="AK17" i="17"/>
  <c r="AU11" i="17"/>
  <c r="AN11" i="17"/>
  <c r="AO30" i="17"/>
  <c r="AH30" i="17"/>
  <c r="AK34" i="18"/>
  <c r="AR34" i="18"/>
  <c r="AL19" i="18"/>
  <c r="AS19" i="18"/>
  <c r="AL28" i="18"/>
  <c r="AS28" i="18"/>
  <c r="AT22" i="18"/>
  <c r="AM22" i="18"/>
  <c r="AQ24" i="18"/>
  <c r="AJ24" i="18"/>
  <c r="AP8" i="18"/>
  <c r="AI8" i="18"/>
  <c r="AR31" i="18"/>
  <c r="AK31" i="18"/>
  <c r="AP20" i="18"/>
  <c r="AI20" i="18"/>
  <c r="AR23" i="18"/>
  <c r="AK23" i="18"/>
  <c r="AI9" i="18"/>
  <c r="AP9" i="18"/>
  <c r="AL23" i="19"/>
  <c r="AS23" i="19"/>
  <c r="AU17" i="19"/>
  <c r="AN17" i="19"/>
  <c r="AU11" i="19"/>
  <c r="AN11" i="19"/>
  <c r="AM9" i="19"/>
  <c r="AT9" i="19"/>
  <c r="AU31" i="19"/>
  <c r="AN31" i="19"/>
  <c r="AK16" i="19"/>
  <c r="AR16" i="19"/>
  <c r="AJ30" i="19"/>
  <c r="AQ30" i="19"/>
  <c r="AU15" i="19"/>
  <c r="AN15" i="19"/>
  <c r="AM18" i="20"/>
  <c r="AT18" i="20"/>
  <c r="AT12" i="20"/>
  <c r="AM12" i="20"/>
  <c r="AH15" i="20"/>
  <c r="AO15" i="20"/>
  <c r="AT25" i="20"/>
  <c r="AM25" i="20"/>
  <c r="AR35" i="20"/>
  <c r="AK35" i="20"/>
  <c r="AT8" i="20"/>
  <c r="AM8" i="20"/>
  <c r="AU18" i="19"/>
  <c r="AN18" i="19"/>
  <c r="AL33" i="19"/>
  <c r="AS33" i="19"/>
  <c r="AT22" i="19"/>
  <c r="AM22" i="19"/>
  <c r="AM30" i="19"/>
  <c r="AT30" i="19"/>
  <c r="AR19" i="19"/>
  <c r="AK19" i="19"/>
  <c r="AS14" i="19"/>
  <c r="AL14" i="19"/>
  <c r="AJ30" i="20"/>
  <c r="AQ30" i="20"/>
  <c r="AL18" i="20"/>
  <c r="AS18" i="20"/>
  <c r="AR10" i="20"/>
  <c r="AK10" i="20"/>
  <c r="AH32" i="20"/>
  <c r="AO32" i="20"/>
  <c r="AN27" i="20"/>
  <c r="AU27" i="20"/>
  <c r="AT19" i="20"/>
  <c r="AM19" i="20"/>
  <c r="AS11" i="20"/>
  <c r="AL11" i="20"/>
  <c r="AN25" i="20"/>
  <c r="AU25" i="20"/>
  <c r="AR22" i="20"/>
  <c r="AK22" i="20"/>
  <c r="AU31" i="20"/>
  <c r="AN31" i="20"/>
  <c r="AT26" i="20"/>
  <c r="AM26" i="20"/>
  <c r="AK21" i="20"/>
  <c r="AR21" i="20"/>
  <c r="AL20" i="20"/>
  <c r="AS20" i="20"/>
  <c r="AQ33" i="15"/>
  <c r="AJ33" i="15"/>
  <c r="AP34" i="15"/>
  <c r="AI34" i="15"/>
  <c r="AJ26" i="15"/>
  <c r="AQ26" i="15"/>
  <c r="AI23" i="15"/>
  <c r="AP23" i="15"/>
  <c r="AI13" i="15"/>
  <c r="AP13" i="15"/>
  <c r="AQ32" i="15"/>
  <c r="AJ32" i="15"/>
  <c r="AO24" i="15"/>
  <c r="AH24" i="15"/>
  <c r="AO35" i="15"/>
  <c r="AH35" i="15"/>
  <c r="AO12" i="15"/>
  <c r="AH12" i="15"/>
  <c r="AJ18" i="15"/>
  <c r="AQ18" i="15"/>
  <c r="AI17" i="15"/>
  <c r="AP17" i="15"/>
  <c r="AQ16" i="16"/>
  <c r="AJ16" i="16"/>
  <c r="AQ24" i="16"/>
  <c r="AJ24" i="16"/>
  <c r="AQ32" i="16"/>
  <c r="AJ32" i="16"/>
  <c r="AP13" i="16"/>
  <c r="AI13" i="16"/>
  <c r="AQ35" i="16"/>
  <c r="AJ35" i="16"/>
  <c r="AP21" i="16"/>
  <c r="AI21" i="16"/>
  <c r="AQ30" i="16"/>
  <c r="AJ30" i="16"/>
  <c r="AH22" i="16"/>
  <c r="AO22" i="16"/>
  <c r="AQ11" i="16"/>
  <c r="AJ11" i="16"/>
  <c r="AI33" i="16"/>
  <c r="AP33" i="16"/>
  <c r="AU14" i="16"/>
  <c r="AN14" i="16"/>
  <c r="AK28" i="17"/>
  <c r="AR28" i="17"/>
  <c r="AH19" i="17"/>
  <c r="AO19" i="17"/>
  <c r="AK24" i="17"/>
  <c r="AR24" i="17"/>
  <c r="AU16" i="17"/>
  <c r="AN16" i="17"/>
  <c r="AK21" i="17"/>
  <c r="AR21" i="17"/>
  <c r="AM18" i="17"/>
  <c r="AT18" i="17"/>
  <c r="AQ32" i="17"/>
  <c r="AJ32" i="17"/>
  <c r="AP10" i="17"/>
  <c r="AI10" i="17"/>
  <c r="AU27" i="17"/>
  <c r="AN27" i="17"/>
  <c r="AM31" i="17"/>
  <c r="AT31" i="17"/>
  <c r="AM13" i="17"/>
  <c r="AT13" i="17"/>
  <c r="AO34" i="17"/>
  <c r="AH34" i="17"/>
  <c r="AO35" i="17"/>
  <c r="AH35" i="17"/>
  <c r="AQ25" i="18"/>
  <c r="AJ25" i="18"/>
  <c r="AL17" i="18"/>
  <c r="AS17" i="18"/>
  <c r="AQ28" i="18"/>
  <c r="AJ28" i="18"/>
  <c r="AP22" i="18"/>
  <c r="AI22" i="18"/>
  <c r="AQ14" i="18"/>
  <c r="AJ14" i="18"/>
  <c r="AQ10" i="18"/>
  <c r="AJ10" i="18"/>
  <c r="AP31" i="18"/>
  <c r="AI31" i="18"/>
  <c r="AH20" i="18"/>
  <c r="AO20" i="18"/>
  <c r="AI29" i="18"/>
  <c r="AP29" i="18"/>
  <c r="AO23" i="18"/>
  <c r="AH23" i="18"/>
  <c r="AQ13" i="19"/>
  <c r="AJ13" i="19"/>
  <c r="AQ25" i="19"/>
  <c r="AJ25" i="19"/>
  <c r="AQ17" i="19"/>
  <c r="AJ17" i="19"/>
  <c r="AQ11" i="19"/>
  <c r="AJ11" i="19"/>
  <c r="AH9" i="19"/>
  <c r="AO9" i="19"/>
  <c r="AO34" i="19"/>
  <c r="AH34" i="19"/>
  <c r="AI16" i="19"/>
  <c r="AP16" i="19"/>
  <c r="AJ32" i="19"/>
  <c r="AQ32" i="19"/>
  <c r="AO30" i="19"/>
  <c r="AH30" i="19"/>
  <c r="AO15" i="19"/>
  <c r="AH15" i="19"/>
  <c r="AM30" i="20"/>
  <c r="AT30" i="20"/>
  <c r="AP18" i="20"/>
  <c r="AI18" i="20"/>
  <c r="AJ12" i="20"/>
  <c r="AQ12" i="20"/>
  <c r="AJ28" i="20"/>
  <c r="AQ28" i="20"/>
  <c r="AH19" i="20"/>
  <c r="AO19" i="20"/>
  <c r="AP9" i="20"/>
  <c r="AI9" i="20"/>
  <c r="AJ22" i="20"/>
  <c r="AQ22" i="20"/>
  <c r="AJ34" i="20"/>
  <c r="AQ34" i="20"/>
  <c r="AN33" i="20"/>
  <c r="AU33" i="20"/>
  <c r="AQ17" i="20"/>
  <c r="AJ17" i="20"/>
  <c r="AP8" i="20"/>
  <c r="AI8" i="20"/>
  <c r="AQ11" i="18"/>
  <c r="AJ11" i="18"/>
  <c r="AU11" i="18"/>
  <c r="AN11" i="18"/>
  <c r="AN8" i="19"/>
  <c r="AU8" i="19"/>
  <c r="AS11" i="18"/>
  <c r="AL11" i="18"/>
  <c r="AQ13" i="20"/>
  <c r="AJ13" i="20"/>
  <c r="AH8" i="20"/>
  <c r="AO8" i="20"/>
  <c r="AQ8" i="22"/>
  <c r="AJ8" i="22"/>
  <c r="AO23" i="22"/>
  <c r="AH23" i="22"/>
  <c r="AK32" i="22"/>
  <c r="AR32" i="22"/>
  <c r="AK33" i="22"/>
  <c r="AR33" i="22"/>
  <c r="AQ26" i="22"/>
  <c r="AJ26" i="22"/>
  <c r="AP18" i="22"/>
  <c r="AI18" i="22"/>
  <c r="AO13" i="22"/>
  <c r="AH13" i="22"/>
  <c r="AU11" i="22"/>
  <c r="AN11" i="22"/>
  <c r="AK31" i="22"/>
  <c r="AR31" i="22"/>
  <c r="AM16" i="22"/>
  <c r="AT16" i="22"/>
  <c r="AK34" i="22"/>
  <c r="AR34" i="22"/>
  <c r="AU25" i="22"/>
  <c r="AN25" i="22"/>
  <c r="AL23" i="22"/>
  <c r="AS23" i="22"/>
  <c r="AJ32" i="22"/>
  <c r="AQ32" i="22"/>
  <c r="AO33" i="22"/>
  <c r="AH33" i="22"/>
  <c r="AM26" i="22"/>
  <c r="AT26" i="22"/>
  <c r="AK18" i="22"/>
  <c r="AR18" i="22"/>
  <c r="AS17" i="22"/>
  <c r="AL17" i="22"/>
  <c r="AP11" i="22"/>
  <c r="AI11" i="22"/>
  <c r="AQ31" i="22"/>
  <c r="AJ31" i="22"/>
  <c r="AQ24" i="22"/>
  <c r="AJ24" i="22"/>
  <c r="AJ30" i="22"/>
  <c r="AQ30" i="22"/>
  <c r="AU20" i="22"/>
  <c r="AN20" i="22"/>
  <c r="AT9" i="22"/>
  <c r="AM9" i="22"/>
  <c r="AK19" i="22"/>
  <c r="AR19" i="22"/>
  <c r="AU32" i="22"/>
  <c r="AN32" i="22"/>
  <c r="AL33" i="22"/>
  <c r="AS33" i="22"/>
  <c r="AO22" i="22"/>
  <c r="AH22" i="22"/>
  <c r="AJ14" i="22"/>
  <c r="AQ14" i="22"/>
  <c r="AI13" i="22"/>
  <c r="AP13" i="22"/>
  <c r="AK11" i="22"/>
  <c r="AR11" i="22"/>
  <c r="AU31" i="22"/>
  <c r="AN31" i="22"/>
  <c r="AN16" i="22"/>
  <c r="AU16" i="22"/>
  <c r="AS34" i="22"/>
  <c r="AL34" i="22"/>
  <c r="AL25" i="22"/>
  <c r="AS25" i="22"/>
  <c r="AH10" i="22"/>
  <c r="AO10" i="22"/>
  <c r="AQ19" i="22"/>
  <c r="AJ19" i="22"/>
  <c r="AH19" i="22"/>
  <c r="AO19" i="22"/>
  <c r="AP32" i="22"/>
  <c r="AI32" i="22"/>
  <c r="AO26" i="22"/>
  <c r="AH26" i="22"/>
  <c r="AS18" i="22"/>
  <c r="AL18" i="22"/>
  <c r="AM17" i="22"/>
  <c r="AT17" i="22"/>
  <c r="AQ15" i="22"/>
  <c r="AJ15" i="22"/>
  <c r="AI31" i="22"/>
  <c r="AP31" i="22"/>
  <c r="AO24" i="22"/>
  <c r="AH24" i="22"/>
  <c r="AJ20" i="22"/>
  <c r="AQ20" i="22"/>
  <c r="AU8" i="22"/>
  <c r="AN8" i="22"/>
  <c r="AM12" i="22"/>
  <c r="AT12" i="22"/>
  <c r="AI8" i="22"/>
  <c r="AP8" i="22"/>
  <c r="AI11" i="2"/>
  <c r="AP11" i="2"/>
  <c r="AH13" i="2"/>
  <c r="AO13" i="2"/>
  <c r="AJ9" i="2"/>
  <c r="AQ9" i="2"/>
  <c r="AO26" i="2"/>
  <c r="AU11" i="2"/>
  <c r="AN11" i="2"/>
  <c r="AQ15" i="2"/>
  <c r="AJ15" i="2"/>
  <c r="AS17" i="2"/>
  <c r="AL17" i="2"/>
  <c r="AU19" i="2"/>
  <c r="AN19" i="2"/>
  <c r="AT26" i="2"/>
  <c r="AT9" i="2"/>
  <c r="AM9" i="2"/>
  <c r="AM13" i="2"/>
  <c r="AT13" i="2"/>
  <c r="AM17" i="2"/>
  <c r="AT17" i="2"/>
  <c r="AS22" i="2"/>
  <c r="AU26" i="2"/>
  <c r="AR10" i="4"/>
  <c r="AK14" i="5"/>
  <c r="AR14" i="5"/>
  <c r="AK19" i="5"/>
  <c r="AR19" i="5"/>
  <c r="AN27" i="5"/>
  <c r="AU27" i="5"/>
  <c r="AQ36" i="5"/>
  <c r="AJ36" i="5"/>
  <c r="AU33" i="5"/>
  <c r="AN33" i="5"/>
  <c r="AK35" i="5"/>
  <c r="AR35" i="5"/>
  <c r="AI37" i="5"/>
  <c r="AP37" i="5"/>
  <c r="AU11" i="5"/>
  <c r="AN11" i="5"/>
  <c r="AS10" i="5"/>
  <c r="AL10" i="5"/>
  <c r="AQ23" i="5"/>
  <c r="AJ23" i="5"/>
  <c r="AI32" i="5"/>
  <c r="AP32" i="5"/>
  <c r="AK31" i="5"/>
  <c r="AR31" i="5"/>
  <c r="AQ35" i="5"/>
  <c r="AJ35" i="5"/>
  <c r="AO37" i="5"/>
  <c r="AH37" i="5"/>
  <c r="AN13" i="5"/>
  <c r="AU13" i="5"/>
  <c r="AS11" i="5"/>
  <c r="AL11" i="5"/>
  <c r="AU14" i="5"/>
  <c r="AN14" i="5"/>
  <c r="AI28" i="5"/>
  <c r="AP28" i="5"/>
  <c r="AI26" i="5"/>
  <c r="AP26" i="5"/>
  <c r="AR24" i="5"/>
  <c r="AK24" i="5"/>
  <c r="AO22" i="5"/>
  <c r="AH22" i="5"/>
  <c r="AQ20" i="5"/>
  <c r="AJ20" i="5"/>
  <c r="AS18" i="5"/>
  <c r="AL18" i="5"/>
  <c r="AU16" i="5"/>
  <c r="AN16" i="5"/>
  <c r="AR30" i="5"/>
  <c r="AK30" i="5"/>
  <c r="AU25" i="5"/>
  <c r="AN25" i="5"/>
  <c r="AO21" i="5"/>
  <c r="AH21" i="5"/>
  <c r="AS17" i="5"/>
  <c r="AL17" i="5"/>
  <c r="AO33" i="5"/>
  <c r="AH33" i="5"/>
  <c r="AP31" i="5"/>
  <c r="AI31" i="5"/>
  <c r="AK29" i="5"/>
  <c r="AR29" i="5"/>
  <c r="AM36" i="5"/>
  <c r="AT36" i="5"/>
  <c r="AO27" i="5"/>
  <c r="AH27" i="5"/>
  <c r="AS23" i="5"/>
  <c r="AL23" i="5"/>
  <c r="AJ19" i="5"/>
  <c r="AQ19" i="5"/>
  <c r="AQ10" i="5"/>
  <c r="AJ10" i="5"/>
  <c r="AL12" i="5"/>
  <c r="AS12" i="5"/>
  <c r="AL14" i="5"/>
  <c r="AS14" i="5"/>
  <c r="AM34" i="5"/>
  <c r="AT34" i="5"/>
  <c r="AR26" i="5"/>
  <c r="AK26" i="5"/>
  <c r="AM24" i="5"/>
  <c r="AT24" i="5"/>
  <c r="AM22" i="5"/>
  <c r="AT22" i="5"/>
  <c r="AO20" i="5"/>
  <c r="AH20" i="5"/>
  <c r="AQ18" i="5"/>
  <c r="AJ18" i="5"/>
  <c r="AS16" i="5"/>
  <c r="AL16" i="5"/>
  <c r="AM15" i="5"/>
  <c r="AT15" i="5"/>
  <c r="AJ25" i="5"/>
  <c r="AQ25" i="5"/>
  <c r="AU21" i="5"/>
  <c r="AN21" i="5"/>
  <c r="AO17" i="5"/>
  <c r="AH17" i="5"/>
  <c r="AK34" i="15"/>
  <c r="AR34" i="15"/>
  <c r="AU13" i="15"/>
  <c r="AN13" i="15"/>
  <c r="AI12" i="15"/>
  <c r="AP12" i="15"/>
  <c r="AM34" i="16"/>
  <c r="AT34" i="16"/>
  <c r="AQ10" i="16"/>
  <c r="AJ10" i="16"/>
  <c r="AK20" i="17"/>
  <c r="AR20" i="17"/>
  <c r="AM30" i="17"/>
  <c r="AT30" i="17"/>
  <c r="AT32" i="18"/>
  <c r="AM32" i="18"/>
  <c r="AM15" i="18"/>
  <c r="AT15" i="18"/>
  <c r="AS26" i="15"/>
  <c r="AL26" i="15"/>
  <c r="AK16" i="15"/>
  <c r="AR16" i="15"/>
  <c r="AO26" i="16"/>
  <c r="AH26" i="16"/>
  <c r="AK23" i="16"/>
  <c r="AR23" i="16"/>
  <c r="AJ18" i="17"/>
  <c r="AQ18" i="17"/>
  <c r="AM27" i="17"/>
  <c r="AT27" i="17"/>
  <c r="AK14" i="18"/>
  <c r="AR14" i="18"/>
  <c r="AK21" i="15"/>
  <c r="AR21" i="15"/>
  <c r="AU31" i="15"/>
  <c r="AN31" i="15"/>
  <c r="AL32" i="16"/>
  <c r="AS32" i="16"/>
  <c r="AQ21" i="16"/>
  <c r="AJ21" i="16"/>
  <c r="AP23" i="16"/>
  <c r="AI23" i="16"/>
  <c r="AS12" i="17"/>
  <c r="AL12" i="17"/>
  <c r="AU30" i="17"/>
  <c r="AN30" i="17"/>
  <c r="AR32" i="18"/>
  <c r="AK32" i="18"/>
  <c r="AO10" i="18"/>
  <c r="AH10" i="18"/>
  <c r="AS29" i="15"/>
  <c r="AL29" i="15"/>
  <c r="AM15" i="15"/>
  <c r="AT15" i="15"/>
  <c r="AK34" i="16"/>
  <c r="AR34" i="16"/>
  <c r="AS36" i="16"/>
  <c r="AL36" i="16"/>
  <c r="AK18" i="17"/>
  <c r="AR18" i="17"/>
  <c r="AJ34" i="17"/>
  <c r="AQ34" i="17"/>
  <c r="AI24" i="18"/>
  <c r="AP24" i="18"/>
  <c r="AQ31" i="18"/>
  <c r="AJ31" i="18"/>
  <c r="AL33" i="18"/>
  <c r="AS33" i="18"/>
  <c r="AM30" i="18"/>
  <c r="AT30" i="18"/>
  <c r="AO9" i="18"/>
  <c r="AH9" i="18"/>
  <c r="AU23" i="19"/>
  <c r="AN23" i="19"/>
  <c r="AL11" i="19"/>
  <c r="AS11" i="19"/>
  <c r="AS12" i="19"/>
  <c r="AL12" i="19"/>
  <c r="AH31" i="19"/>
  <c r="AO31" i="19"/>
  <c r="AO16" i="19"/>
  <c r="AH16" i="19"/>
  <c r="AK22" i="19"/>
  <c r="AR22" i="19"/>
  <c r="AM27" i="19"/>
  <c r="AT27" i="19"/>
  <c r="AH23" i="20"/>
  <c r="AO23" i="20"/>
  <c r="AI28" i="20"/>
  <c r="AP28" i="20"/>
  <c r="AJ11" i="20"/>
  <c r="AQ11" i="20"/>
  <c r="AS22" i="20"/>
  <c r="AL22" i="20"/>
  <c r="AS34" i="20"/>
  <c r="AL34" i="20"/>
  <c r="AL17" i="20"/>
  <c r="AS17" i="20"/>
  <c r="AO23" i="16"/>
  <c r="AH23" i="16"/>
  <c r="AM27" i="15"/>
  <c r="AT27" i="15"/>
  <c r="AM30" i="15"/>
  <c r="AT30" i="15"/>
  <c r="AM22" i="15"/>
  <c r="AT22" i="15"/>
  <c r="AO23" i="15"/>
  <c r="AH23" i="15"/>
  <c r="AU10" i="15"/>
  <c r="AN10" i="15"/>
  <c r="AP32" i="15"/>
  <c r="AI32" i="15"/>
  <c r="AN20" i="15"/>
  <c r="AU20" i="15"/>
  <c r="AK12" i="15"/>
  <c r="AR12" i="15"/>
  <c r="AP18" i="15"/>
  <c r="AI18" i="15"/>
  <c r="AU12" i="16"/>
  <c r="AN12" i="16"/>
  <c r="AH24" i="16"/>
  <c r="AO24" i="16"/>
  <c r="AM32" i="16"/>
  <c r="AT32" i="16"/>
  <c r="AR28" i="16"/>
  <c r="AK28" i="16"/>
  <c r="AU18" i="16"/>
  <c r="AN18" i="16"/>
  <c r="AU21" i="16"/>
  <c r="AN21" i="16"/>
  <c r="AS27" i="16"/>
  <c r="AL27" i="16"/>
  <c r="AS11" i="16"/>
  <c r="AL11" i="16"/>
  <c r="AU36" i="16"/>
  <c r="AN36" i="16"/>
  <c r="AK10" i="16"/>
  <c r="AR10" i="16"/>
  <c r="AL19" i="17"/>
  <c r="AS19" i="17"/>
  <c r="AI20" i="17"/>
  <c r="AP20" i="17"/>
  <c r="AS33" i="17"/>
  <c r="AL33" i="17"/>
  <c r="AU18" i="17"/>
  <c r="AN18" i="17"/>
  <c r="AS22" i="17"/>
  <c r="AL22" i="17"/>
  <c r="AS26" i="17"/>
  <c r="AL26" i="17"/>
  <c r="AS31" i="17"/>
  <c r="AL31" i="17"/>
  <c r="AI11" i="17"/>
  <c r="AP11" i="17"/>
  <c r="AQ37" i="17"/>
  <c r="AJ37" i="17"/>
  <c r="AS25" i="18"/>
  <c r="AL25" i="18"/>
  <c r="AQ17" i="18"/>
  <c r="AJ17" i="18"/>
  <c r="AR26" i="18"/>
  <c r="AK26" i="18"/>
  <c r="AU18" i="18"/>
  <c r="AN18" i="18"/>
  <c r="AS8" i="18"/>
  <c r="AL8" i="18"/>
  <c r="AN31" i="18"/>
  <c r="AU31" i="18"/>
  <c r="AS16" i="18"/>
  <c r="AL16" i="18"/>
  <c r="AP23" i="18"/>
  <c r="AI23" i="18"/>
  <c r="AI13" i="19"/>
  <c r="AP13" i="19"/>
  <c r="AK25" i="19"/>
  <c r="AR25" i="19"/>
  <c r="AM10" i="19"/>
  <c r="AT10" i="19"/>
  <c r="AS20" i="19"/>
  <c r="AL20" i="19"/>
  <c r="AR31" i="19"/>
  <c r="AK31" i="19"/>
  <c r="AT16" i="19"/>
  <c r="AM16" i="19"/>
  <c r="AS32" i="19"/>
  <c r="AL32" i="19"/>
  <c r="AS19" i="19"/>
  <c r="AL19" i="19"/>
  <c r="AT24" i="19"/>
  <c r="AM24" i="19"/>
  <c r="AL10" i="20"/>
  <c r="AS10" i="20"/>
  <c r="AH29" i="20"/>
  <c r="AO29" i="20"/>
  <c r="AR9" i="20"/>
  <c r="AK9" i="20"/>
  <c r="AQ33" i="20"/>
  <c r="AJ33" i="20"/>
  <c r="AT20" i="20"/>
  <c r="AM20" i="20"/>
  <c r="AM33" i="15"/>
  <c r="AT33" i="15"/>
  <c r="AL11" i="15"/>
  <c r="AS11" i="15"/>
  <c r="AU30" i="15"/>
  <c r="AN30" i="15"/>
  <c r="AI21" i="15"/>
  <c r="AP21" i="15"/>
  <c r="AS9" i="15"/>
  <c r="AL9" i="15"/>
  <c r="AT32" i="15"/>
  <c r="AM32" i="15"/>
  <c r="AI35" i="15"/>
  <c r="AP35" i="15"/>
  <c r="AP16" i="15"/>
  <c r="AI16" i="15"/>
  <c r="AO15" i="15"/>
  <c r="AH15" i="15"/>
  <c r="AQ14" i="15"/>
  <c r="AJ14" i="15"/>
  <c r="AM16" i="16"/>
  <c r="AT16" i="16"/>
  <c r="AK31" i="16"/>
  <c r="AR31" i="16"/>
  <c r="AM26" i="16"/>
  <c r="AT26" i="16"/>
  <c r="AS34" i="16"/>
  <c r="AL34" i="16"/>
  <c r="AK21" i="16"/>
  <c r="AR21" i="16"/>
  <c r="AI27" i="16"/>
  <c r="AP27" i="16"/>
  <c r="AK37" i="16"/>
  <c r="AR37" i="16"/>
  <c r="AO10" i="16"/>
  <c r="AH10" i="16"/>
  <c r="AM19" i="17"/>
  <c r="AT19" i="17"/>
  <c r="AT20" i="17"/>
  <c r="AM20" i="17"/>
  <c r="AQ21" i="17"/>
  <c r="AJ21" i="17"/>
  <c r="AS18" i="17"/>
  <c r="AL18" i="17"/>
  <c r="AS10" i="17"/>
  <c r="AL10" i="17"/>
  <c r="AM29" i="17"/>
  <c r="AT29" i="17"/>
  <c r="AI13" i="17"/>
  <c r="AP13" i="17"/>
  <c r="AM34" i="17"/>
  <c r="AT34" i="17"/>
  <c r="AK37" i="17"/>
  <c r="AR37" i="17"/>
  <c r="AH21" i="18"/>
  <c r="AO21" i="18"/>
  <c r="AL32" i="18"/>
  <c r="AS32" i="18"/>
  <c r="AS18" i="18"/>
  <c r="AL18" i="18"/>
  <c r="AR24" i="18"/>
  <c r="AK24" i="18"/>
  <c r="AS35" i="18"/>
  <c r="AL35" i="18"/>
  <c r="AK27" i="18"/>
  <c r="AR27" i="18"/>
  <c r="AM16" i="18"/>
  <c r="AT16" i="18"/>
  <c r="AJ23" i="18"/>
  <c r="AQ23" i="18"/>
  <c r="AK9" i="18"/>
  <c r="AR9" i="18"/>
  <c r="AS13" i="19"/>
  <c r="AL13" i="19"/>
  <c r="AM17" i="19"/>
  <c r="AT17" i="19"/>
  <c r="AT20" i="19"/>
  <c r="AM20" i="19"/>
  <c r="AM35" i="19"/>
  <c r="AT35" i="19"/>
  <c r="AK34" i="19"/>
  <c r="AR34" i="19"/>
  <c r="AM33" i="19"/>
  <c r="AT33" i="19"/>
  <c r="AS30" i="19"/>
  <c r="AL30" i="19"/>
  <c r="AI30" i="20"/>
  <c r="AP30" i="20"/>
  <c r="AR12" i="20"/>
  <c r="AK12" i="20"/>
  <c r="AN29" i="20"/>
  <c r="AU29" i="20"/>
  <c r="AR11" i="20"/>
  <c r="AK11" i="20"/>
  <c r="AL24" i="20"/>
  <c r="AS24" i="20"/>
  <c r="AS26" i="20"/>
  <c r="AL26" i="20"/>
  <c r="AT16" i="20"/>
  <c r="AM16" i="20"/>
  <c r="AQ25" i="15"/>
  <c r="AJ25" i="15"/>
  <c r="AT34" i="15"/>
  <c r="AM34" i="15"/>
  <c r="AU29" i="15"/>
  <c r="AN29" i="15"/>
  <c r="AI9" i="15"/>
  <c r="AP9" i="15"/>
  <c r="AO36" i="15"/>
  <c r="AH36" i="15"/>
  <c r="AI28" i="15"/>
  <c r="AP28" i="15"/>
  <c r="AL35" i="15"/>
  <c r="AS35" i="15"/>
  <c r="AO19" i="15"/>
  <c r="AH19" i="15"/>
  <c r="AP14" i="15"/>
  <c r="AI14" i="15"/>
  <c r="AR12" i="16"/>
  <c r="AK12" i="16"/>
  <c r="AU24" i="16"/>
  <c r="AN24" i="16"/>
  <c r="AS15" i="16"/>
  <c r="AL15" i="16"/>
  <c r="AU28" i="16"/>
  <c r="AN28" i="16"/>
  <c r="AI34" i="16"/>
  <c r="AP34" i="16"/>
  <c r="AI25" i="16"/>
  <c r="AP25" i="16"/>
  <c r="AK20" i="16"/>
  <c r="AR20" i="16"/>
  <c r="AO17" i="16"/>
  <c r="AH17" i="16"/>
  <c r="AU37" i="16"/>
  <c r="AN37" i="16"/>
  <c r="AQ14" i="16"/>
  <c r="AJ14" i="16"/>
  <c r="AI23" i="17"/>
  <c r="AP23" i="17"/>
  <c r="AR15" i="17"/>
  <c r="AK15" i="17"/>
  <c r="AK16" i="17"/>
  <c r="AR16" i="17"/>
  <c r="AI33" i="17"/>
  <c r="AP33" i="17"/>
  <c r="AP18" i="17"/>
  <c r="AI18" i="17"/>
  <c r="AN22" i="17"/>
  <c r="AU22" i="17"/>
  <c r="AQ29" i="17"/>
  <c r="AJ29" i="17"/>
  <c r="AU13" i="17"/>
  <c r="AN13" i="17"/>
  <c r="AU25" i="17"/>
  <c r="AN25" i="17"/>
  <c r="AJ30" i="17"/>
  <c r="AQ30" i="17"/>
  <c r="AN25" i="18"/>
  <c r="AU25" i="18"/>
  <c r="AO17" i="18"/>
  <c r="AH17" i="18"/>
  <c r="AU28" i="18"/>
  <c r="AN28" i="18"/>
  <c r="AP18" i="18"/>
  <c r="AI18" i="18"/>
  <c r="AU15" i="18"/>
  <c r="AN15" i="18"/>
  <c r="AU8" i="18"/>
  <c r="AN8" i="18"/>
  <c r="AJ27" i="18"/>
  <c r="AQ27" i="18"/>
  <c r="AL20" i="18"/>
  <c r="AS20" i="18"/>
  <c r="AL23" i="18"/>
  <c r="AS23" i="18"/>
  <c r="AP12" i="18"/>
  <c r="AI12" i="18"/>
  <c r="AU25" i="19"/>
  <c r="AN25" i="19"/>
  <c r="AO10" i="19"/>
  <c r="AH10" i="19"/>
  <c r="AK20" i="19"/>
  <c r="AR20" i="19"/>
  <c r="AL9" i="19"/>
  <c r="AS9" i="19"/>
  <c r="AT34" i="19"/>
  <c r="AM34" i="19"/>
  <c r="AS26" i="19"/>
  <c r="AL26" i="19"/>
  <c r="AQ27" i="19"/>
  <c r="AJ27" i="19"/>
  <c r="AK24" i="19"/>
  <c r="AR24" i="19"/>
  <c r="AM14" i="20"/>
  <c r="AT14" i="20"/>
  <c r="AN32" i="20"/>
  <c r="AU32" i="20"/>
  <c r="AU15" i="20"/>
  <c r="AN15" i="20"/>
  <c r="AP24" i="20"/>
  <c r="AI24" i="20"/>
  <c r="AP26" i="20"/>
  <c r="AI26" i="20"/>
  <c r="AQ29" i="19"/>
  <c r="AJ29" i="19"/>
  <c r="AJ16" i="19"/>
  <c r="AQ16" i="19"/>
  <c r="AO26" i="19"/>
  <c r="AH26" i="19"/>
  <c r="AO32" i="19"/>
  <c r="AH32" i="19"/>
  <c r="AK30" i="19"/>
  <c r="AR30" i="19"/>
  <c r="AM19" i="19"/>
  <c r="AT19" i="19"/>
  <c r="AU14" i="19"/>
  <c r="AN14" i="19"/>
  <c r="AR30" i="20"/>
  <c r="AK30" i="20"/>
  <c r="AN18" i="20"/>
  <c r="AU18" i="20"/>
  <c r="AT10" i="20"/>
  <c r="AM10" i="20"/>
  <c r="AT32" i="20"/>
  <c r="AM32" i="20"/>
  <c r="AT27" i="20"/>
  <c r="AM27" i="20"/>
  <c r="AL15" i="20"/>
  <c r="AS15" i="20"/>
  <c r="AS9" i="20"/>
  <c r="AL9" i="20"/>
  <c r="AT24" i="20"/>
  <c r="AM24" i="20"/>
  <c r="AL35" i="20"/>
  <c r="AS35" i="20"/>
  <c r="AT34" i="20"/>
  <c r="AM34" i="20"/>
  <c r="AR33" i="20"/>
  <c r="AK33" i="20"/>
  <c r="AT17" i="20"/>
  <c r="AM17" i="20"/>
  <c r="AN16" i="20"/>
  <c r="AU16" i="20"/>
  <c r="AI25" i="15"/>
  <c r="AP25" i="15"/>
  <c r="AQ30" i="15"/>
  <c r="AJ30" i="15"/>
  <c r="AQ22" i="15"/>
  <c r="AJ22" i="15"/>
  <c r="AH9" i="15"/>
  <c r="AO9" i="15"/>
  <c r="AP10" i="15"/>
  <c r="AI10" i="15"/>
  <c r="AS28" i="15"/>
  <c r="AL28" i="15"/>
  <c r="AQ20" i="15"/>
  <c r="AJ20" i="15"/>
  <c r="AI31" i="15"/>
  <c r="AP31" i="15"/>
  <c r="AQ12" i="15"/>
  <c r="AJ12" i="15"/>
  <c r="AO18" i="15"/>
  <c r="AH18" i="15"/>
  <c r="AO12" i="16"/>
  <c r="AH12" i="16"/>
  <c r="AS29" i="16"/>
  <c r="AL29" i="16"/>
  <c r="AU31" i="16"/>
  <c r="AN31" i="16"/>
  <c r="AI26" i="16"/>
  <c r="AP26" i="16"/>
  <c r="AO34" i="16"/>
  <c r="AH34" i="16"/>
  <c r="AS25" i="16"/>
  <c r="AL25" i="16"/>
  <c r="AI20" i="16"/>
  <c r="AP20" i="16"/>
  <c r="AU27" i="16"/>
  <c r="AN27" i="16"/>
  <c r="AK17" i="16"/>
  <c r="AR17" i="16"/>
  <c r="AO37" i="16"/>
  <c r="AH37" i="16"/>
  <c r="AM36" i="16"/>
  <c r="AT36" i="16"/>
  <c r="AR14" i="16"/>
  <c r="AK14" i="16"/>
  <c r="AI28" i="17"/>
  <c r="AP28" i="17"/>
  <c r="AQ19" i="17"/>
  <c r="AJ19" i="17"/>
  <c r="AN24" i="17"/>
  <c r="AU24" i="17"/>
  <c r="AN12" i="17"/>
  <c r="AU12" i="17"/>
  <c r="AM21" i="17"/>
  <c r="AT21" i="17"/>
  <c r="AO18" i="17"/>
  <c r="AH18" i="17"/>
  <c r="AI22" i="17"/>
  <c r="AP22" i="17"/>
  <c r="AP26" i="17"/>
  <c r="AI26" i="17"/>
  <c r="AH29" i="17"/>
  <c r="AO29" i="17"/>
  <c r="AU17" i="17"/>
  <c r="AN17" i="17"/>
  <c r="AM11" i="17"/>
  <c r="AT11" i="17"/>
  <c r="AP30" i="17"/>
  <c r="AI30" i="17"/>
  <c r="AM35" i="17"/>
  <c r="AT35" i="17"/>
  <c r="AM21" i="18"/>
  <c r="AT21" i="18"/>
  <c r="AH32" i="18"/>
  <c r="AO32" i="18"/>
  <c r="AQ26" i="18"/>
  <c r="AJ26" i="18"/>
  <c r="AO18" i="18"/>
  <c r="AH18" i="18"/>
  <c r="AO24" i="18"/>
  <c r="AH24" i="18"/>
  <c r="AP10" i="18"/>
  <c r="AI10" i="18"/>
  <c r="AM27" i="18"/>
  <c r="AT27" i="18"/>
  <c r="AP16" i="18"/>
  <c r="AI16" i="18"/>
  <c r="AU30" i="18"/>
  <c r="AN30" i="18"/>
  <c r="AO13" i="18"/>
  <c r="AH13" i="18"/>
  <c r="AH13" i="19"/>
  <c r="AO13" i="19"/>
  <c r="AO25" i="19"/>
  <c r="AH25" i="19"/>
  <c r="AO17" i="19"/>
  <c r="AH17" i="19"/>
  <c r="AP20" i="19"/>
  <c r="AI20" i="19"/>
  <c r="AI35" i="19"/>
  <c r="AP35" i="19"/>
  <c r="AR29" i="19"/>
  <c r="AK29" i="19"/>
  <c r="AI33" i="19"/>
  <c r="AP33" i="19"/>
  <c r="AS28" i="19"/>
  <c r="AL28" i="19"/>
  <c r="AO27" i="19"/>
  <c r="AH27" i="19"/>
  <c r="AQ15" i="19"/>
  <c r="AJ15" i="19"/>
  <c r="AH30" i="20"/>
  <c r="AO30" i="20"/>
  <c r="AH14" i="20"/>
  <c r="AO14" i="20"/>
  <c r="AL12" i="20"/>
  <c r="AS12" i="20"/>
  <c r="AQ27" i="20"/>
  <c r="AJ27" i="20"/>
  <c r="AQ19" i="20"/>
  <c r="AJ19" i="20"/>
  <c r="AP25" i="20"/>
  <c r="AI25" i="20"/>
  <c r="AP22" i="20"/>
  <c r="AI22" i="20"/>
  <c r="AH34" i="20"/>
  <c r="AO34" i="20"/>
  <c r="AP33" i="20"/>
  <c r="AI33" i="20"/>
  <c r="AH17" i="20"/>
  <c r="AO17" i="20"/>
  <c r="AT8" i="19"/>
  <c r="AM8" i="19"/>
  <c r="AK11" i="18"/>
  <c r="AR11" i="18"/>
  <c r="AI11" i="18"/>
  <c r="AP11" i="18"/>
  <c r="AP13" i="20"/>
  <c r="AI13" i="20"/>
  <c r="AI8" i="19"/>
  <c r="AP8" i="19"/>
  <c r="AT13" i="20"/>
  <c r="AM13" i="20"/>
  <c r="AU8" i="20"/>
  <c r="AN8" i="20"/>
  <c r="AU9" i="22"/>
  <c r="AN9" i="22"/>
  <c r="AU19" i="22"/>
  <c r="AN19" i="22"/>
  <c r="AM32" i="22"/>
  <c r="AT32" i="22"/>
  <c r="AM33" i="22"/>
  <c r="AT33" i="22"/>
  <c r="AI26" i="22"/>
  <c r="AP26" i="22"/>
  <c r="AI14" i="22"/>
  <c r="AP14" i="22"/>
  <c r="AS15" i="22"/>
  <c r="AL15" i="22"/>
  <c r="AM35" i="22"/>
  <c r="AT35" i="22"/>
  <c r="AI27" i="22"/>
  <c r="AP27" i="22"/>
  <c r="AS24" i="22"/>
  <c r="AL24" i="22"/>
  <c r="AT30" i="22"/>
  <c r="AM30" i="22"/>
  <c r="AK20" i="22"/>
  <c r="AR20" i="22"/>
  <c r="AM21" i="22"/>
  <c r="AT21" i="22"/>
  <c r="AO28" i="22"/>
  <c r="AH28" i="22"/>
  <c r="AQ29" i="22"/>
  <c r="AJ29" i="22"/>
  <c r="AQ22" i="22"/>
  <c r="AJ22" i="22"/>
  <c r="AT14" i="22"/>
  <c r="AM14" i="22"/>
  <c r="AJ13" i="22"/>
  <c r="AQ13" i="22"/>
  <c r="AH35" i="22"/>
  <c r="AO35" i="22"/>
  <c r="AK27" i="22"/>
  <c r="AR27" i="22"/>
  <c r="AI24" i="22"/>
  <c r="AP24" i="22"/>
  <c r="AO30" i="22"/>
  <c r="AH30" i="22"/>
  <c r="AT20" i="22"/>
  <c r="AM20" i="22"/>
  <c r="AK23" i="22"/>
  <c r="AR23" i="22"/>
  <c r="AU21" i="22"/>
  <c r="AN21" i="22"/>
  <c r="AS28" i="22"/>
  <c r="AL28" i="22"/>
  <c r="AU29" i="22"/>
  <c r="AN29" i="22"/>
  <c r="AN22" i="22"/>
  <c r="AU22" i="22"/>
  <c r="AO14" i="22"/>
  <c r="AH14" i="22"/>
  <c r="AM15" i="22"/>
  <c r="AT15" i="22"/>
  <c r="AS35" i="22"/>
  <c r="AL35" i="22"/>
  <c r="AH27" i="22"/>
  <c r="AO27" i="22"/>
  <c r="AU24" i="22"/>
  <c r="AN24" i="22"/>
  <c r="AN30" i="22"/>
  <c r="AU30" i="22"/>
  <c r="AO20" i="22"/>
  <c r="AH20" i="22"/>
  <c r="AM10" i="22"/>
  <c r="AT10" i="22"/>
  <c r="AQ9" i="22"/>
  <c r="AJ9" i="22"/>
  <c r="AI19" i="22"/>
  <c r="AP19" i="22"/>
  <c r="AP28" i="22"/>
  <c r="AI28" i="22"/>
  <c r="AK26" i="22"/>
  <c r="AR26" i="22"/>
  <c r="AN14" i="22"/>
  <c r="AU14" i="22"/>
  <c r="AK13" i="22"/>
  <c r="AR13" i="22"/>
  <c r="AO11" i="22"/>
  <c r="AH11" i="22"/>
  <c r="AM27" i="22"/>
  <c r="AT27" i="22"/>
  <c r="AP34" i="22"/>
  <c r="AI34" i="22"/>
  <c r="AS20" i="22"/>
  <c r="AL20" i="22"/>
  <c r="AL12" i="22"/>
  <c r="AS12" i="22"/>
  <c r="AM8" i="22"/>
  <c r="AT8" i="22"/>
  <c r="AQ12" i="22"/>
  <c r="AJ12" i="22"/>
  <c r="AL24" i="2"/>
  <c r="AL20" i="2"/>
  <c r="AO19" i="2"/>
  <c r="AH19" i="2"/>
  <c r="AI17" i="2"/>
  <c r="AP17" i="2"/>
  <c r="AO22" i="2"/>
  <c r="AL15" i="2"/>
  <c r="AS15" i="2"/>
  <c r="AU17" i="2"/>
  <c r="AN17" i="2"/>
  <c r="AP22" i="2"/>
  <c r="AR11" i="2"/>
  <c r="AK11" i="2"/>
  <c r="AR15" i="2"/>
  <c r="AK15" i="2"/>
  <c r="AR19" i="2"/>
  <c r="AK19" i="2"/>
  <c r="AQ12" i="5"/>
  <c r="AJ12" i="5"/>
  <c r="AS19" i="5"/>
  <c r="AL19" i="5"/>
  <c r="AP29" i="5"/>
  <c r="AI29" i="5"/>
  <c r="AT33" i="5"/>
  <c r="AM33" i="5"/>
  <c r="AS13" i="5"/>
  <c r="AL13" i="5"/>
  <c r="AT11" i="5"/>
  <c r="AM11" i="5"/>
  <c r="AM14" i="5"/>
  <c r="AT14" i="5"/>
  <c r="AI10" i="5"/>
  <c r="AP10" i="5"/>
  <c r="AU36" i="5"/>
  <c r="AN36" i="5"/>
  <c r="AS31" i="5"/>
  <c r="AL31" i="5"/>
  <c r="AT35" i="5"/>
  <c r="AM35" i="5"/>
  <c r="AI13" i="5"/>
  <c r="AP13" i="5"/>
  <c r="AQ34" i="5"/>
  <c r="AJ34" i="5"/>
  <c r="AK28" i="5"/>
  <c r="AR28" i="5"/>
  <c r="AQ24" i="5"/>
  <c r="AJ24" i="5"/>
  <c r="AS22" i="5"/>
  <c r="AL22" i="5"/>
  <c r="AI16" i="5"/>
  <c r="AP16" i="5"/>
  <c r="AS15" i="5"/>
  <c r="AL15" i="5"/>
  <c r="AS25" i="5"/>
  <c r="AL25" i="5"/>
  <c r="AP21" i="5"/>
  <c r="AI21" i="5"/>
  <c r="AS33" i="5"/>
  <c r="AL33" i="5"/>
  <c r="AT31" i="5"/>
  <c r="AM31" i="5"/>
  <c r="AR32" i="5"/>
  <c r="AK32" i="5"/>
  <c r="AQ27" i="5"/>
  <c r="AJ27" i="5"/>
  <c r="AP19" i="5"/>
  <c r="AI19" i="5"/>
  <c r="AU10" i="5"/>
  <c r="AN10" i="5"/>
  <c r="AH34" i="5"/>
  <c r="AO34" i="5"/>
  <c r="AM28" i="5"/>
  <c r="AT28" i="5"/>
  <c r="AH24" i="5"/>
  <c r="AO24" i="5"/>
  <c r="AQ22" i="5"/>
  <c r="AJ22" i="5"/>
  <c r="AU18" i="5"/>
  <c r="AN18" i="5"/>
  <c r="AO15" i="5"/>
  <c r="AH15" i="5"/>
  <c r="AI30" i="5"/>
  <c r="AP30" i="5"/>
  <c r="AO25" i="5"/>
  <c r="AH25" i="5"/>
  <c r="AP17" i="5"/>
  <c r="AI17" i="5"/>
  <c r="AS36" i="15"/>
  <c r="AL36" i="15"/>
  <c r="AS21" i="16"/>
  <c r="AL21" i="16"/>
  <c r="AM19" i="16"/>
  <c r="AT19" i="16"/>
  <c r="AR35" i="17"/>
  <c r="AK35" i="17"/>
  <c r="AS33" i="15"/>
  <c r="AL33" i="15"/>
  <c r="AL19" i="15"/>
  <c r="AS19" i="15"/>
  <c r="AS23" i="16"/>
  <c r="AL23" i="16"/>
  <c r="AI17" i="17"/>
  <c r="AP17" i="17"/>
  <c r="AT9" i="15"/>
  <c r="AM9" i="15"/>
  <c r="AU26" i="16"/>
  <c r="AN26" i="16"/>
  <c r="AH30" i="16"/>
  <c r="AO30" i="16"/>
  <c r="AM32" i="17"/>
  <c r="AT32" i="17"/>
  <c r="AR28" i="18"/>
  <c r="AK28" i="18"/>
  <c r="AO10" i="15"/>
  <c r="AH10" i="15"/>
  <c r="AN35" i="16"/>
  <c r="AU35" i="16"/>
  <c r="AU10" i="17"/>
  <c r="AN10" i="17"/>
  <c r="AM8" i="18"/>
  <c r="AT8" i="18"/>
  <c r="AN20" i="18"/>
  <c r="AU20" i="18"/>
  <c r="AM9" i="18"/>
  <c r="AT9" i="18"/>
  <c r="AQ20" i="19"/>
  <c r="AJ20" i="19"/>
  <c r="AU9" i="19"/>
  <c r="AN9" i="19"/>
  <c r="AR33" i="19"/>
  <c r="AK33" i="19"/>
  <c r="AO14" i="19"/>
  <c r="AH14" i="19"/>
  <c r="AN28" i="20"/>
  <c r="AU28" i="20"/>
  <c r="AT11" i="20"/>
  <c r="AM11" i="20"/>
  <c r="AN26" i="20"/>
  <c r="AU26" i="20"/>
  <c r="AS19" i="16"/>
  <c r="AL19" i="16"/>
  <c r="AS30" i="15"/>
  <c r="AL30" i="15"/>
  <c r="AR9" i="15"/>
  <c r="AK9" i="15"/>
  <c r="AS10" i="15"/>
  <c r="AL10" i="15"/>
  <c r="AS20" i="15"/>
  <c r="AL20" i="15"/>
  <c r="AK18" i="15"/>
  <c r="AR18" i="15"/>
  <c r="AR24" i="16"/>
  <c r="AK24" i="16"/>
  <c r="AO13" i="16"/>
  <c r="AH13" i="16"/>
  <c r="AS20" i="16"/>
  <c r="AL20" i="16"/>
  <c r="AT37" i="16"/>
  <c r="AM37" i="16"/>
  <c r="AS28" i="17"/>
  <c r="AL28" i="17"/>
  <c r="AR19" i="17"/>
  <c r="AK19" i="17"/>
  <c r="AK33" i="17"/>
  <c r="AR33" i="17"/>
  <c r="AO10" i="17"/>
  <c r="AH10" i="17"/>
  <c r="AQ17" i="17"/>
  <c r="AJ17" i="17"/>
  <c r="AU35" i="17"/>
  <c r="AN35" i="17"/>
  <c r="AM17" i="18"/>
  <c r="AT17" i="18"/>
  <c r="AM24" i="18"/>
  <c r="AT24" i="18"/>
  <c r="AP27" i="18"/>
  <c r="AI27" i="18"/>
  <c r="AO29" i="18"/>
  <c r="AH29" i="18"/>
  <c r="AK13" i="19"/>
  <c r="AR13" i="19"/>
  <c r="AK10" i="19"/>
  <c r="AR10" i="19"/>
  <c r="AU29" i="19"/>
  <c r="AN29" i="19"/>
  <c r="AN32" i="19"/>
  <c r="AU32" i="19"/>
  <c r="AS30" i="20"/>
  <c r="AL30" i="20"/>
  <c r="AP19" i="20"/>
  <c r="AI19" i="20"/>
  <c r="AQ35" i="20"/>
  <c r="AJ35" i="20"/>
  <c r="AO16" i="20"/>
  <c r="AH16" i="20"/>
  <c r="AQ11" i="15"/>
  <c r="AJ11" i="15"/>
  <c r="AM21" i="15"/>
  <c r="AT21" i="15"/>
  <c r="AK13" i="15"/>
  <c r="AR13" i="15"/>
  <c r="AR35" i="15"/>
  <c r="AK35" i="15"/>
  <c r="AU15" i="15"/>
  <c r="AN15" i="15"/>
  <c r="AP29" i="16"/>
  <c r="AI29" i="16"/>
  <c r="AQ28" i="16"/>
  <c r="AJ28" i="16"/>
  <c r="AS18" i="16"/>
  <c r="AL18" i="16"/>
  <c r="AU22" i="16"/>
  <c r="AN22" i="16"/>
  <c r="AI14" i="16"/>
  <c r="AP14" i="16"/>
  <c r="AQ16" i="17"/>
  <c r="AJ16" i="17"/>
  <c r="AH21" i="17"/>
  <c r="AO21" i="17"/>
  <c r="AU26" i="17"/>
  <c r="AN26" i="17"/>
  <c r="AQ11" i="17"/>
  <c r="AJ11" i="17"/>
  <c r="AQ35" i="17"/>
  <c r="AJ35" i="17"/>
  <c r="AJ19" i="18"/>
  <c r="AQ19" i="18"/>
  <c r="AI14" i="18"/>
  <c r="AP14" i="18"/>
  <c r="AN35" i="18"/>
  <c r="AU35" i="18"/>
  <c r="AQ29" i="18"/>
  <c r="AJ29" i="18"/>
  <c r="AT12" i="18"/>
  <c r="AM12" i="18"/>
  <c r="AS17" i="19"/>
  <c r="AL17" i="19"/>
  <c r="AK35" i="19"/>
  <c r="AR35" i="19"/>
  <c r="AP22" i="19"/>
  <c r="AI22" i="19"/>
  <c r="AO18" i="20"/>
  <c r="AH18" i="20"/>
  <c r="AT29" i="20"/>
  <c r="AM29" i="20"/>
  <c r="AM9" i="20"/>
  <c r="AT9" i="20"/>
  <c r="AU21" i="20"/>
  <c r="AN21" i="20"/>
  <c r="AQ27" i="15"/>
  <c r="AJ27" i="15"/>
  <c r="AO29" i="15"/>
  <c r="AH29" i="15"/>
  <c r="AN36" i="15"/>
  <c r="AU36" i="15"/>
  <c r="AK24" i="15"/>
  <c r="AR24" i="15"/>
  <c r="AU19" i="15"/>
  <c r="AN19" i="15"/>
  <c r="AU16" i="16"/>
  <c r="AN16" i="16"/>
  <c r="AJ31" i="16"/>
  <c r="AQ31" i="16"/>
  <c r="AS28" i="16"/>
  <c r="AL28" i="16"/>
  <c r="AK25" i="16"/>
  <c r="AR25" i="16"/>
  <c r="AN17" i="16"/>
  <c r="AU17" i="16"/>
  <c r="AM14" i="16"/>
  <c r="AT14" i="16"/>
  <c r="AS24" i="17"/>
  <c r="AL24" i="17"/>
  <c r="AU21" i="17"/>
  <c r="AN21" i="17"/>
  <c r="AT36" i="17"/>
  <c r="AM36" i="17"/>
  <c r="AS29" i="17"/>
  <c r="AL29" i="17"/>
  <c r="AM25" i="17"/>
  <c r="AT25" i="17"/>
  <c r="AP21" i="18"/>
  <c r="AI21" i="18"/>
  <c r="AH26" i="18"/>
  <c r="AO26" i="18"/>
  <c r="AK15" i="18"/>
  <c r="AR15" i="18"/>
  <c r="AH35" i="18"/>
  <c r="AO35" i="18"/>
  <c r="AQ16" i="18"/>
  <c r="AJ16" i="18"/>
  <c r="AU13" i="19"/>
  <c r="AN13" i="19"/>
  <c r="AH21" i="19"/>
  <c r="AO21" i="19"/>
  <c r="AQ12" i="19"/>
  <c r="AJ12" i="19"/>
  <c r="AS34" i="19"/>
  <c r="AL34" i="19"/>
  <c r="AR27" i="19"/>
  <c r="AK27" i="19"/>
  <c r="AR14" i="20"/>
  <c r="AK14" i="20"/>
  <c r="AO28" i="20"/>
  <c r="AH28" i="20"/>
  <c r="AN22" i="20"/>
  <c r="AU22" i="20"/>
  <c r="AS29" i="19"/>
  <c r="AL29" i="19"/>
  <c r="AS16" i="19"/>
  <c r="AL16" i="19"/>
  <c r="AT32" i="19"/>
  <c r="AM32" i="19"/>
  <c r="AR15" i="19"/>
  <c r="AK15" i="19"/>
  <c r="AK23" i="20"/>
  <c r="AR23" i="20"/>
  <c r="AN12" i="20"/>
  <c r="AU12" i="20"/>
  <c r="AR28" i="20"/>
  <c r="AK28" i="20"/>
  <c r="AT15" i="20"/>
  <c r="AM15" i="20"/>
  <c r="AR24" i="20"/>
  <c r="AK24" i="20"/>
  <c r="AN35" i="20"/>
  <c r="AU35" i="20"/>
  <c r="AL33" i="20"/>
  <c r="AS33" i="20"/>
  <c r="AL16" i="20"/>
  <c r="AS16" i="20"/>
  <c r="AI27" i="15"/>
  <c r="AP27" i="15"/>
  <c r="AI29" i="15"/>
  <c r="AP29" i="15"/>
  <c r="AI36" i="15"/>
  <c r="AP36" i="15"/>
  <c r="AQ28" i="15"/>
  <c r="AJ28" i="15"/>
  <c r="AO16" i="15"/>
  <c r="AH16" i="15"/>
  <c r="AM14" i="15"/>
  <c r="AT14" i="15"/>
  <c r="AQ29" i="16"/>
  <c r="AJ29" i="16"/>
  <c r="AP15" i="16"/>
  <c r="AI15" i="16"/>
  <c r="AK18" i="16"/>
  <c r="AR18" i="16"/>
  <c r="AO20" i="16"/>
  <c r="AH20" i="16"/>
  <c r="AO27" i="16"/>
  <c r="AH27" i="16"/>
  <c r="AP37" i="16"/>
  <c r="AI37" i="16"/>
  <c r="AQ36" i="16"/>
  <c r="AJ36" i="16"/>
  <c r="AO23" i="17"/>
  <c r="AH23" i="17"/>
  <c r="AN20" i="17"/>
  <c r="AU20" i="17"/>
  <c r="AU14" i="17"/>
  <c r="AN14" i="17"/>
  <c r="AJ36" i="17"/>
  <c r="AQ36" i="17"/>
  <c r="AO26" i="17"/>
  <c r="AH26" i="17"/>
  <c r="AK29" i="17"/>
  <c r="AR29" i="17"/>
  <c r="AQ25" i="17"/>
  <c r="AJ25" i="17"/>
  <c r="AQ34" i="18"/>
  <c r="AJ34" i="18"/>
  <c r="AQ32" i="18"/>
  <c r="AJ32" i="18"/>
  <c r="AQ18" i="18"/>
  <c r="AJ18" i="18"/>
  <c r="AO8" i="18"/>
  <c r="AH8" i="18"/>
  <c r="AI33" i="18"/>
  <c r="AP33" i="18"/>
  <c r="AH30" i="18"/>
  <c r="AO30" i="18"/>
  <c r="AQ9" i="18"/>
  <c r="AJ9" i="18"/>
  <c r="AI21" i="19"/>
  <c r="AP21" i="19"/>
  <c r="AI12" i="19"/>
  <c r="AP12" i="19"/>
  <c r="AI31" i="19"/>
  <c r="AP31" i="19"/>
  <c r="AI26" i="19"/>
  <c r="AP26" i="19"/>
  <c r="AQ28" i="19"/>
  <c r="AJ28" i="19"/>
  <c r="AP14" i="19"/>
  <c r="AI14" i="19"/>
  <c r="AH10" i="20"/>
  <c r="AO10" i="20"/>
  <c r="AQ29" i="20"/>
  <c r="AJ29" i="20"/>
  <c r="AJ15" i="20"/>
  <c r="AQ15" i="20"/>
  <c r="AP35" i="20"/>
  <c r="AI35" i="20"/>
  <c r="AQ21" i="20"/>
  <c r="AJ21" i="20"/>
  <c r="AI10" i="16"/>
  <c r="AP10" i="16"/>
  <c r="AH11" i="18"/>
  <c r="AO11" i="18"/>
  <c r="AU13" i="20"/>
  <c r="AN13" i="20"/>
  <c r="AT23" i="16"/>
  <c r="AM23" i="16"/>
  <c r="AS9" i="22"/>
  <c r="AL9" i="22"/>
  <c r="AK28" i="22"/>
  <c r="AR28" i="22"/>
  <c r="AS22" i="22"/>
  <c r="AL22" i="22"/>
  <c r="AQ17" i="22"/>
  <c r="AJ17" i="22"/>
  <c r="AR35" i="22"/>
  <c r="AK35" i="22"/>
  <c r="AK24" i="22"/>
  <c r="AR24" i="22"/>
  <c r="AP20" i="22"/>
  <c r="AI20" i="22"/>
  <c r="AJ28" i="22"/>
  <c r="AQ28" i="22"/>
  <c r="AT22" i="22"/>
  <c r="AM22" i="22"/>
  <c r="AK14" i="22"/>
  <c r="AR14" i="22"/>
  <c r="AQ35" i="22"/>
  <c r="AJ35" i="22"/>
  <c r="AQ34" i="22"/>
  <c r="AJ34" i="22"/>
  <c r="AU10" i="22"/>
  <c r="AN10" i="22"/>
  <c r="AQ23" i="22"/>
  <c r="AJ23" i="22"/>
  <c r="AU28" i="22"/>
  <c r="AN28" i="22"/>
  <c r="AQ18" i="22"/>
  <c r="AJ18" i="22"/>
  <c r="AK15" i="22"/>
  <c r="AR15" i="22"/>
  <c r="AU35" i="22"/>
  <c r="AN35" i="22"/>
  <c r="AM24" i="22"/>
  <c r="AT24" i="22"/>
  <c r="AI10" i="22"/>
  <c r="AP10" i="22"/>
  <c r="AO9" i="22"/>
  <c r="AH9" i="22"/>
  <c r="AI21" i="22"/>
  <c r="AP21" i="22"/>
  <c r="AI22" i="22"/>
  <c r="AP22" i="22"/>
  <c r="AS14" i="22"/>
  <c r="AL14" i="22"/>
  <c r="AJ11" i="22"/>
  <c r="AQ11" i="22"/>
  <c r="AQ27" i="22"/>
  <c r="AJ27" i="22"/>
  <c r="AQ10" i="22"/>
  <c r="AJ10" i="22"/>
  <c r="AI12" i="22"/>
  <c r="AP12" i="22"/>
  <c r="AR12" i="22"/>
  <c r="AK12" i="22"/>
  <c r="AI23" i="8"/>
  <c r="AP23" i="8"/>
  <c r="AJ18" i="8"/>
  <c r="AQ18" i="8"/>
  <c r="AI27" i="8"/>
  <c r="AP27" i="8"/>
  <c r="AJ22" i="8"/>
  <c r="AQ22" i="8"/>
  <c r="AI20" i="9"/>
  <c r="AP20" i="9"/>
  <c r="AO12" i="9"/>
  <c r="AH12" i="9"/>
  <c r="AH19" i="9"/>
  <c r="AO19" i="9"/>
  <c r="AK32" i="9"/>
  <c r="AR32" i="9"/>
  <c r="AR20" i="9"/>
  <c r="AK20" i="9"/>
  <c r="AK34" i="9"/>
  <c r="AR34" i="9"/>
  <c r="AK13" i="10"/>
  <c r="AR13" i="10"/>
  <c r="AJ20" i="8"/>
  <c r="AQ20" i="8"/>
  <c r="AU29" i="9"/>
  <c r="AN29" i="9"/>
  <c r="AQ21" i="9"/>
  <c r="AJ21" i="9"/>
  <c r="AM29" i="8"/>
  <c r="AT29" i="8"/>
  <c r="AM15" i="8"/>
  <c r="AT15" i="8"/>
  <c r="AR25" i="8"/>
  <c r="AK25" i="8"/>
  <c r="AL12" i="8"/>
  <c r="AS12" i="8"/>
  <c r="AM25" i="9"/>
  <c r="AT25" i="9"/>
  <c r="AM36" i="9"/>
  <c r="AT36" i="9"/>
  <c r="AU21" i="9"/>
  <c r="AN21" i="9"/>
  <c r="AL33" i="8"/>
  <c r="AS33" i="8"/>
  <c r="AL21" i="8"/>
  <c r="AS21" i="8"/>
  <c r="AK18" i="8"/>
  <c r="AR18" i="8"/>
  <c r="AK30" i="8"/>
  <c r="AR30" i="8"/>
  <c r="AT20" i="8"/>
  <c r="AM20" i="8"/>
  <c r="AK26" i="9"/>
  <c r="AR26" i="9"/>
  <c r="AO36" i="9"/>
  <c r="AH36" i="9"/>
  <c r="AN32" i="9"/>
  <c r="AU32" i="9"/>
  <c r="AJ20" i="9"/>
  <c r="AQ20" i="9"/>
  <c r="AO16" i="9"/>
  <c r="AH16" i="9"/>
  <c r="AH13" i="10"/>
  <c r="AO13" i="10"/>
  <c r="AQ15" i="10"/>
  <c r="AJ15" i="10"/>
  <c r="AI26" i="9"/>
  <c r="AP26" i="9"/>
  <c r="AH23" i="9"/>
  <c r="AO23" i="9"/>
  <c r="AN26" i="8"/>
  <c r="AU26" i="8"/>
  <c r="AN18" i="8"/>
  <c r="AU18" i="8"/>
  <c r="AU33" i="8"/>
  <c r="AN33" i="8"/>
  <c r="AS22" i="8"/>
  <c r="AL22" i="8"/>
  <c r="AL23" i="8"/>
  <c r="AS23" i="8"/>
  <c r="AQ27" i="8"/>
  <c r="AJ27" i="8"/>
  <c r="AI20" i="8"/>
  <c r="AP20" i="8"/>
  <c r="AU31" i="9"/>
  <c r="AN31" i="9"/>
  <c r="AI29" i="9"/>
  <c r="AP29" i="9"/>
  <c r="AK35" i="9"/>
  <c r="AR35" i="9"/>
  <c r="AI32" i="9"/>
  <c r="AP32" i="9"/>
  <c r="AN20" i="9"/>
  <c r="AU20" i="9"/>
  <c r="AM16" i="9"/>
  <c r="AT16" i="9"/>
  <c r="AU13" i="10"/>
  <c r="AN13" i="10"/>
  <c r="AM23" i="10"/>
  <c r="AT23" i="10"/>
  <c r="AK33" i="10"/>
  <c r="AR33" i="10"/>
  <c r="AM17" i="10"/>
  <c r="AT17" i="10"/>
  <c r="AJ32" i="10"/>
  <c r="AQ32" i="10"/>
  <c r="AL25" i="10"/>
  <c r="AS25" i="10"/>
  <c r="AK27" i="10"/>
  <c r="AR27" i="10"/>
  <c r="AP13" i="11"/>
  <c r="AI13" i="11"/>
  <c r="AN31" i="11"/>
  <c r="AU31" i="11"/>
  <c r="AR24" i="11"/>
  <c r="AK24" i="11"/>
  <c r="AP19" i="11"/>
  <c r="AI19" i="11"/>
  <c r="AI30" i="10"/>
  <c r="AP30" i="10"/>
  <c r="AO10" i="10"/>
  <c r="AH10" i="10"/>
  <c r="AQ29" i="10"/>
  <c r="AJ29" i="10"/>
  <c r="AL27" i="10"/>
  <c r="AS27" i="10"/>
  <c r="AR13" i="11"/>
  <c r="AK13" i="11"/>
  <c r="AL23" i="11"/>
  <c r="AS23" i="11"/>
  <c r="AN28" i="11"/>
  <c r="AU28" i="11"/>
  <c r="AN11" i="11"/>
  <c r="AU11" i="11"/>
  <c r="AT12" i="11"/>
  <c r="AM12" i="11"/>
  <c r="AI19" i="10"/>
  <c r="AP19" i="10"/>
  <c r="AK30" i="10"/>
  <c r="AR30" i="10"/>
  <c r="AK17" i="10"/>
  <c r="AR17" i="10"/>
  <c r="AJ26" i="10"/>
  <c r="AQ26" i="10"/>
  <c r="AM24" i="10"/>
  <c r="AT24" i="10"/>
  <c r="AH34" i="11"/>
  <c r="AO34" i="11"/>
  <c r="AH26" i="11"/>
  <c r="AO26" i="11"/>
  <c r="AP24" i="11"/>
  <c r="AI24" i="11"/>
  <c r="AP15" i="11"/>
  <c r="AI15" i="11"/>
  <c r="AH19" i="10"/>
  <c r="AO19" i="10"/>
  <c r="AQ35" i="10"/>
  <c r="AJ35" i="10"/>
  <c r="AI10" i="10"/>
  <c r="AP10" i="10"/>
  <c r="AO22" i="10"/>
  <c r="AH22" i="10"/>
  <c r="AM14" i="10"/>
  <c r="AT14" i="10"/>
  <c r="AJ36" i="10"/>
  <c r="AQ36" i="10"/>
  <c r="AL13" i="11"/>
  <c r="AS13" i="11"/>
  <c r="AN23" i="11"/>
  <c r="AU23" i="11"/>
  <c r="AM28" i="11"/>
  <c r="AT28" i="11"/>
  <c r="AR11" i="11"/>
  <c r="AK11" i="11"/>
  <c r="AL25" i="11"/>
  <c r="AS25" i="11"/>
  <c r="AT36" i="11"/>
  <c r="AM36" i="11"/>
  <c r="AL16" i="11"/>
  <c r="AS16" i="11"/>
  <c r="AH21" i="12"/>
  <c r="AO21" i="12"/>
  <c r="AP18" i="12"/>
  <c r="AI18" i="12"/>
  <c r="AJ17" i="12"/>
  <c r="AQ17" i="12"/>
  <c r="AP30" i="12"/>
  <c r="AI30" i="12"/>
  <c r="AT11" i="12"/>
  <c r="AM11" i="12"/>
  <c r="AR10" i="12"/>
  <c r="AK10" i="12"/>
  <c r="AR27" i="13"/>
  <c r="AK27" i="13"/>
  <c r="AT21" i="13"/>
  <c r="AM21" i="13"/>
  <c r="AP35" i="11"/>
  <c r="AI35" i="11"/>
  <c r="AJ28" i="12"/>
  <c r="AQ28" i="12"/>
  <c r="AT32" i="12"/>
  <c r="AM32" i="12"/>
  <c r="AR24" i="12"/>
  <c r="AK24" i="12"/>
  <c r="AP26" i="12"/>
  <c r="AI26" i="12"/>
  <c r="AO12" i="12"/>
  <c r="AH12" i="12"/>
  <c r="AT13" i="12"/>
  <c r="AM13" i="12"/>
  <c r="AJ14" i="12"/>
  <c r="AQ14" i="12"/>
  <c r="AJ23" i="13"/>
  <c r="AQ23" i="13"/>
  <c r="AL22" i="13"/>
  <c r="AS22" i="13"/>
  <c r="AM35" i="11"/>
  <c r="AT35" i="11"/>
  <c r="AH10" i="8"/>
  <c r="AO10" i="8"/>
  <c r="AH22" i="12"/>
  <c r="AO22" i="12"/>
  <c r="AT26" i="12"/>
  <c r="AM26" i="12"/>
  <c r="AH9" i="12"/>
  <c r="AO9" i="12"/>
  <c r="AH13" i="12"/>
  <c r="AO13" i="12"/>
  <c r="AH15" i="12"/>
  <c r="AO15" i="12"/>
  <c r="AP14" i="12"/>
  <c r="AI14" i="12"/>
  <c r="AJ27" i="13"/>
  <c r="AQ27" i="13"/>
  <c r="AS21" i="13"/>
  <c r="AL21" i="13"/>
  <c r="AH33" i="11"/>
  <c r="AO33" i="11"/>
  <c r="AH16" i="11"/>
  <c r="AO16" i="11"/>
  <c r="AP28" i="12"/>
  <c r="AI28" i="12"/>
  <c r="AH24" i="12"/>
  <c r="AO24" i="12"/>
  <c r="AT34" i="12"/>
  <c r="AM34" i="12"/>
  <c r="AL11" i="12"/>
  <c r="AS11" i="12"/>
  <c r="AH10" i="13"/>
  <c r="AO10" i="13"/>
  <c r="AN30" i="13"/>
  <c r="AU30" i="13"/>
  <c r="AR20" i="13"/>
  <c r="AK20" i="13"/>
  <c r="AJ34" i="13"/>
  <c r="AQ34" i="13"/>
  <c r="AR11" i="14"/>
  <c r="AK11" i="14"/>
  <c r="AS24" i="14"/>
  <c r="AL24" i="14"/>
  <c r="AU13" i="14"/>
  <c r="AN13" i="14"/>
  <c r="AN10" i="14"/>
  <c r="AU10" i="14"/>
  <c r="AH35" i="13"/>
  <c r="AO35" i="13"/>
  <c r="AL9" i="13"/>
  <c r="AS9" i="13"/>
  <c r="AQ25" i="14"/>
  <c r="AJ25" i="14"/>
  <c r="AJ20" i="14"/>
  <c r="AQ20" i="14"/>
  <c r="AJ22" i="14"/>
  <c r="AQ22" i="14"/>
  <c r="AT19" i="13"/>
  <c r="AM19" i="13"/>
  <c r="AT34" i="13"/>
  <c r="AM34" i="13"/>
  <c r="AK21" i="14"/>
  <c r="AR21" i="14"/>
  <c r="AN36" i="14"/>
  <c r="AU36" i="14"/>
  <c r="AM26" i="14"/>
  <c r="AT26" i="14"/>
  <c r="AS14" i="12"/>
  <c r="AL14" i="12"/>
  <c r="AJ31" i="13"/>
  <c r="AQ31" i="13"/>
  <c r="AI33" i="14"/>
  <c r="AP33" i="14"/>
  <c r="AI28" i="14"/>
  <c r="AP28" i="14"/>
  <c r="AR13" i="14"/>
  <c r="AK13" i="14"/>
  <c r="AI22" i="14"/>
  <c r="AP22" i="14"/>
  <c r="AN24" i="7"/>
  <c r="AU24" i="7"/>
  <c r="AR30" i="7"/>
  <c r="AK30" i="7"/>
  <c r="AN18" i="14"/>
  <c r="AU18" i="14"/>
  <c r="AJ26" i="7"/>
  <c r="AQ26" i="7"/>
  <c r="AM31" i="8"/>
  <c r="AT31" i="8"/>
  <c r="AJ29" i="7"/>
  <c r="AQ29" i="7"/>
  <c r="AM32" i="7"/>
  <c r="AT32" i="7"/>
  <c r="AK19" i="7"/>
  <c r="AR19" i="7"/>
  <c r="AH30" i="7"/>
  <c r="AO30" i="7"/>
  <c r="AM24" i="7"/>
  <c r="AT24" i="7"/>
  <c r="AH28" i="7"/>
  <c r="AO28" i="7"/>
  <c r="AH31" i="7"/>
  <c r="AO31" i="7"/>
  <c r="AR14" i="12"/>
  <c r="AK14" i="12"/>
  <c r="AJ15" i="7"/>
  <c r="AQ15" i="7"/>
  <c r="AH14" i="7"/>
  <c r="AO14" i="7"/>
  <c r="AH11" i="7"/>
  <c r="AO11" i="7"/>
  <c r="AJ14" i="8"/>
  <c r="AQ14" i="8"/>
  <c r="AT24" i="8"/>
  <c r="AM24" i="8"/>
  <c r="AO34" i="8"/>
  <c r="AH34" i="8"/>
  <c r="AQ23" i="8"/>
  <c r="AJ23" i="8"/>
  <c r="AJ36" i="8"/>
  <c r="AQ36" i="8"/>
  <c r="AI19" i="8"/>
  <c r="AP19" i="8"/>
  <c r="AO28" i="8"/>
  <c r="AH28" i="8"/>
  <c r="AI28" i="9"/>
  <c r="AP28" i="9"/>
  <c r="AJ24" i="9"/>
  <c r="AQ24" i="9"/>
  <c r="AJ12" i="9"/>
  <c r="AQ12" i="9"/>
  <c r="AS30" i="9"/>
  <c r="AL30" i="9"/>
  <c r="AP11" i="9"/>
  <c r="AI11" i="9"/>
  <c r="AO16" i="10"/>
  <c r="AH16" i="10"/>
  <c r="AM28" i="9"/>
  <c r="AT28" i="9"/>
  <c r="AL14" i="9"/>
  <c r="AS14" i="9"/>
  <c r="AN24" i="9"/>
  <c r="AU24" i="9"/>
  <c r="AN12" i="9"/>
  <c r="AU12" i="9"/>
  <c r="AM34" i="9"/>
  <c r="AT34" i="9"/>
  <c r="AU11" i="9"/>
  <c r="AN11" i="9"/>
  <c r="AK20" i="10"/>
  <c r="AR20" i="10"/>
  <c r="AU23" i="10"/>
  <c r="AN23" i="10"/>
  <c r="AJ30" i="8"/>
  <c r="AQ30" i="8"/>
  <c r="AK16" i="8"/>
  <c r="AR16" i="8"/>
  <c r="AO26" i="9"/>
  <c r="AH26" i="9"/>
  <c r="AH37" i="9"/>
  <c r="AO37" i="9"/>
  <c r="AH27" i="9"/>
  <c r="AO27" i="9"/>
  <c r="AQ17" i="9"/>
  <c r="AJ17" i="9"/>
  <c r="AN32" i="8"/>
  <c r="AU32" i="8"/>
  <c r="AM21" i="8"/>
  <c r="AT21" i="8"/>
  <c r="AS18" i="8"/>
  <c r="AL18" i="8"/>
  <c r="AS34" i="8"/>
  <c r="AL34" i="8"/>
  <c r="AK35" i="8"/>
  <c r="AR35" i="8"/>
  <c r="AP11" i="8"/>
  <c r="AI11" i="8"/>
  <c r="AM16" i="8"/>
  <c r="AT16" i="8"/>
  <c r="AK13" i="8"/>
  <c r="AR13" i="8"/>
  <c r="AM26" i="9"/>
  <c r="AT26" i="9"/>
  <c r="AU25" i="9"/>
  <c r="AN25" i="9"/>
  <c r="AU37" i="9"/>
  <c r="AN37" i="9"/>
  <c r="AK36" i="9"/>
  <c r="AR36" i="9"/>
  <c r="AL27" i="9"/>
  <c r="AS27" i="9"/>
  <c r="AL17" i="9"/>
  <c r="AS17" i="9"/>
  <c r="AH19" i="8"/>
  <c r="AO19" i="8"/>
  <c r="AQ33" i="8"/>
  <c r="AJ33" i="8"/>
  <c r="AO22" i="8"/>
  <c r="AH22" i="8"/>
  <c r="AQ21" i="8"/>
  <c r="AJ21" i="8"/>
  <c r="AP28" i="8"/>
  <c r="AI28" i="8"/>
  <c r="AI18" i="8"/>
  <c r="AP18" i="8"/>
  <c r="AH27" i="8"/>
  <c r="AO27" i="8"/>
  <c r="AP30" i="8"/>
  <c r="AI30" i="8"/>
  <c r="AI25" i="8"/>
  <c r="AP25" i="8"/>
  <c r="AJ16" i="8"/>
  <c r="AQ16" i="8"/>
  <c r="AP13" i="8"/>
  <c r="AI13" i="8"/>
  <c r="AJ26" i="9"/>
  <c r="AQ26" i="9"/>
  <c r="AI37" i="9"/>
  <c r="AP37" i="9"/>
  <c r="AI35" i="9"/>
  <c r="AP35" i="9"/>
  <c r="AI21" i="9"/>
  <c r="AP21" i="9"/>
  <c r="AO32" i="9"/>
  <c r="AH32" i="9"/>
  <c r="AJ18" i="9"/>
  <c r="AQ18" i="9"/>
  <c r="AH20" i="9"/>
  <c r="AO20" i="9"/>
  <c r="AP15" i="9"/>
  <c r="AI15" i="9"/>
  <c r="AS34" i="9"/>
  <c r="AL34" i="9"/>
  <c r="AP19" i="9"/>
  <c r="AI19" i="9"/>
  <c r="AS20" i="10"/>
  <c r="AL20" i="10"/>
  <c r="AI15" i="8"/>
  <c r="AP15" i="8"/>
  <c r="AO20" i="8"/>
  <c r="AH20" i="8"/>
  <c r="AO22" i="9"/>
  <c r="AH22" i="9"/>
  <c r="AQ33" i="9"/>
  <c r="AJ33" i="9"/>
  <c r="AH17" i="9"/>
  <c r="AO17" i="9"/>
  <c r="AR33" i="8"/>
  <c r="AK33" i="8"/>
  <c r="AN22" i="8"/>
  <c r="AU22" i="8"/>
  <c r="AM23" i="8"/>
  <c r="AT23" i="8"/>
  <c r="AK27" i="8"/>
  <c r="AR27" i="8"/>
  <c r="AL37" i="8"/>
  <c r="AS37" i="8"/>
  <c r="AI36" i="8"/>
  <c r="AP36" i="8"/>
  <c r="AI26" i="8"/>
  <c r="AP26" i="8"/>
  <c r="AL29" i="8"/>
  <c r="AS29" i="8"/>
  <c r="AH17" i="8"/>
  <c r="AO17" i="8"/>
  <c r="AM28" i="8"/>
  <c r="AT28" i="8"/>
  <c r="AM18" i="8"/>
  <c r="AT18" i="8"/>
  <c r="AL27" i="8"/>
  <c r="AS27" i="8"/>
  <c r="AT34" i="8"/>
  <c r="AM34" i="8"/>
  <c r="AU25" i="8"/>
  <c r="AN25" i="8"/>
  <c r="AK20" i="8"/>
  <c r="AR20" i="8"/>
  <c r="AJ13" i="8"/>
  <c r="AQ13" i="8"/>
  <c r="AM31" i="9"/>
  <c r="AT31" i="9"/>
  <c r="AU22" i="9"/>
  <c r="AN22" i="9"/>
  <c r="AK29" i="9"/>
  <c r="AR29" i="9"/>
  <c r="AK33" i="9"/>
  <c r="AR33" i="9"/>
  <c r="AM35" i="9"/>
  <c r="AT35" i="9"/>
  <c r="AM23" i="9"/>
  <c r="AT23" i="9"/>
  <c r="AK17" i="9"/>
  <c r="AR17" i="9"/>
  <c r="AS32" i="9"/>
  <c r="AL32" i="9"/>
  <c r="AN18" i="9"/>
  <c r="AU18" i="9"/>
  <c r="AS20" i="9"/>
  <c r="AL20" i="9"/>
  <c r="AT15" i="9"/>
  <c r="AM15" i="9"/>
  <c r="AL16" i="9"/>
  <c r="AS16" i="9"/>
  <c r="AK19" i="9"/>
  <c r="AR19" i="9"/>
  <c r="AL13" i="10"/>
  <c r="AS13" i="10"/>
  <c r="AI15" i="10"/>
  <c r="AP15" i="10"/>
  <c r="AM15" i="10"/>
  <c r="AT15" i="10"/>
  <c r="AS30" i="10"/>
  <c r="AL30" i="10"/>
  <c r="AR35" i="10"/>
  <c r="AK35" i="10"/>
  <c r="AH21" i="10"/>
  <c r="AO21" i="10"/>
  <c r="AM10" i="10"/>
  <c r="AT10" i="10"/>
  <c r="AI26" i="10"/>
  <c r="AP26" i="10"/>
  <c r="AH37" i="10"/>
  <c r="AO37" i="10"/>
  <c r="AU25" i="10"/>
  <c r="AN25" i="10"/>
  <c r="AQ31" i="10"/>
  <c r="AJ31" i="10"/>
  <c r="AH27" i="10"/>
  <c r="AO27" i="10"/>
  <c r="AH29" i="11"/>
  <c r="AO29" i="11"/>
  <c r="AH13" i="11"/>
  <c r="AO13" i="11"/>
  <c r="AP27" i="11"/>
  <c r="AI27" i="11"/>
  <c r="AH31" i="11"/>
  <c r="AO31" i="11"/>
  <c r="AJ22" i="11"/>
  <c r="AQ22" i="11"/>
  <c r="AH24" i="11"/>
  <c r="AO24" i="11"/>
  <c r="AH18" i="11"/>
  <c r="AO18" i="11"/>
  <c r="AJ25" i="11"/>
  <c r="AQ25" i="11"/>
  <c r="AL37" i="11"/>
  <c r="AS37" i="11"/>
  <c r="AH33" i="10"/>
  <c r="AO33" i="10"/>
  <c r="AQ21" i="10"/>
  <c r="AJ21" i="10"/>
  <c r="AJ10" i="10"/>
  <c r="AQ10" i="10"/>
  <c r="AK32" i="10"/>
  <c r="AR32" i="10"/>
  <c r="AP37" i="10"/>
  <c r="AI37" i="10"/>
  <c r="AH25" i="10"/>
  <c r="AO25" i="10"/>
  <c r="AK31" i="10"/>
  <c r="AR31" i="10"/>
  <c r="AJ24" i="10"/>
  <c r="AQ24" i="10"/>
  <c r="AL29" i="11"/>
  <c r="AS29" i="11"/>
  <c r="AT13" i="11"/>
  <c r="AM13" i="11"/>
  <c r="AT30" i="11"/>
  <c r="AM30" i="11"/>
  <c r="AT23" i="11"/>
  <c r="AM23" i="11"/>
  <c r="AN26" i="11"/>
  <c r="AU26" i="11"/>
  <c r="AS28" i="11"/>
  <c r="AL28" i="11"/>
  <c r="AN18" i="11"/>
  <c r="AU18" i="11"/>
  <c r="AT19" i="11"/>
  <c r="AM19" i="11"/>
  <c r="AN15" i="11"/>
  <c r="AU15" i="11"/>
  <c r="AI37" i="11"/>
  <c r="AP37" i="11"/>
  <c r="AU19" i="10"/>
  <c r="AN19" i="10"/>
  <c r="AM34" i="10"/>
  <c r="AT34" i="10"/>
  <c r="AM33" i="10"/>
  <c r="AT33" i="10"/>
  <c r="AN28" i="10"/>
  <c r="AU28" i="10"/>
  <c r="AL17" i="10"/>
  <c r="AS17" i="10"/>
  <c r="AI32" i="10"/>
  <c r="AP32" i="10"/>
  <c r="AS22" i="10"/>
  <c r="AL22" i="10"/>
  <c r="AM25" i="10"/>
  <c r="AT25" i="10"/>
  <c r="AH36" i="10"/>
  <c r="AO36" i="10"/>
  <c r="AO24" i="10"/>
  <c r="AH24" i="10"/>
  <c r="AH17" i="11"/>
  <c r="AO17" i="11"/>
  <c r="AJ34" i="11"/>
  <c r="AQ34" i="11"/>
  <c r="AQ27" i="11"/>
  <c r="AJ27" i="11"/>
  <c r="AH22" i="11"/>
  <c r="AO22" i="11"/>
  <c r="AH21" i="11"/>
  <c r="AO21" i="11"/>
  <c r="AH19" i="11"/>
  <c r="AO19" i="11"/>
  <c r="AH15" i="11"/>
  <c r="AO15" i="11"/>
  <c r="AJ20" i="10"/>
  <c r="AQ20" i="10"/>
  <c r="AL23" i="10"/>
  <c r="AS23" i="10"/>
  <c r="AJ34" i="10"/>
  <c r="AQ34" i="10"/>
  <c r="AP35" i="10"/>
  <c r="AI35" i="10"/>
  <c r="AU21" i="10"/>
  <c r="AN21" i="10"/>
  <c r="AK10" i="10"/>
  <c r="AR10" i="10"/>
  <c r="AS32" i="10"/>
  <c r="AL32" i="10"/>
  <c r="AN22" i="10"/>
  <c r="AU22" i="10"/>
  <c r="AK29" i="10"/>
  <c r="AR29" i="10"/>
  <c r="AK14" i="10"/>
  <c r="AR14" i="10"/>
  <c r="AL36" i="10"/>
  <c r="AS36" i="10"/>
  <c r="AS24" i="10"/>
  <c r="AL24" i="10"/>
  <c r="AR29" i="11"/>
  <c r="AK29" i="11"/>
  <c r="AN13" i="11"/>
  <c r="AU13" i="11"/>
  <c r="AL27" i="11"/>
  <c r="AS27" i="11"/>
  <c r="AR31" i="11"/>
  <c r="AK31" i="11"/>
  <c r="AL22" i="11"/>
  <c r="AS22" i="11"/>
  <c r="AN24" i="11"/>
  <c r="AU24" i="11"/>
  <c r="AR18" i="11"/>
  <c r="AK18" i="11"/>
  <c r="AN19" i="11"/>
  <c r="AU19" i="11"/>
  <c r="AJ15" i="11"/>
  <c r="AQ15" i="11"/>
  <c r="AN37" i="11"/>
  <c r="AU37" i="11"/>
  <c r="AK36" i="11"/>
  <c r="AR36" i="11"/>
  <c r="AL35" i="11"/>
  <c r="AS35" i="11"/>
  <c r="AN16" i="11"/>
  <c r="AU16" i="11"/>
  <c r="AN10" i="8"/>
  <c r="AU10" i="8"/>
  <c r="AH20" i="12"/>
  <c r="AO20" i="12"/>
  <c r="AP32" i="12"/>
  <c r="AI32" i="12"/>
  <c r="AQ35" i="12"/>
  <c r="AJ35" i="12"/>
  <c r="AL24" i="12"/>
  <c r="AS24" i="12"/>
  <c r="AJ26" i="12"/>
  <c r="AQ26" i="12"/>
  <c r="AH17" i="12"/>
  <c r="AO17" i="12"/>
  <c r="AR34" i="12"/>
  <c r="AK34" i="12"/>
  <c r="AH27" i="12"/>
  <c r="AO27" i="12"/>
  <c r="AO16" i="12"/>
  <c r="AH16" i="12"/>
  <c r="AJ11" i="12"/>
  <c r="AQ11" i="12"/>
  <c r="AR33" i="12"/>
  <c r="AK33" i="12"/>
  <c r="AK32" i="13"/>
  <c r="AR32" i="13"/>
  <c r="AN33" i="13"/>
  <c r="AU33" i="13"/>
  <c r="AN23" i="13"/>
  <c r="AU23" i="13"/>
  <c r="AT26" i="13"/>
  <c r="AM26" i="13"/>
  <c r="AL25" i="13"/>
  <c r="AS25" i="13"/>
  <c r="AH36" i="11"/>
  <c r="AO36" i="11"/>
  <c r="AP20" i="11"/>
  <c r="AI20" i="11"/>
  <c r="AJ10" i="8"/>
  <c r="AQ10" i="8"/>
  <c r="AR28" i="12"/>
  <c r="AK28" i="12"/>
  <c r="AR22" i="12"/>
  <c r="AK22" i="12"/>
  <c r="AL32" i="12"/>
  <c r="AS32" i="12"/>
  <c r="AM35" i="12"/>
  <c r="AT35" i="12"/>
  <c r="AT24" i="12"/>
  <c r="AM24" i="12"/>
  <c r="AR26" i="12"/>
  <c r="AK26" i="12"/>
  <c r="AL25" i="12"/>
  <c r="AS25" i="12"/>
  <c r="AT12" i="12"/>
  <c r="AM12" i="12"/>
  <c r="AR30" i="12"/>
  <c r="AK30" i="12"/>
  <c r="AL16" i="12"/>
  <c r="AS16" i="12"/>
  <c r="AU11" i="12"/>
  <c r="AN11" i="12"/>
  <c r="AP33" i="12"/>
  <c r="AI33" i="12"/>
  <c r="AL32" i="13"/>
  <c r="AS32" i="13"/>
  <c r="AH33" i="13"/>
  <c r="AO33" i="13"/>
  <c r="AI10" i="13"/>
  <c r="AP10" i="13"/>
  <c r="AJ25" i="13"/>
  <c r="AQ25" i="13"/>
  <c r="AT33" i="11"/>
  <c r="AM33" i="11"/>
  <c r="AN32" i="11"/>
  <c r="AU32" i="11"/>
  <c r="AT20" i="11"/>
  <c r="AM20" i="11"/>
  <c r="AJ14" i="11"/>
  <c r="AQ14" i="11"/>
  <c r="AM10" i="8"/>
  <c r="AT10" i="8"/>
  <c r="AJ20" i="12"/>
  <c r="AQ20" i="12"/>
  <c r="AP21" i="12"/>
  <c r="AI21" i="12"/>
  <c r="AH18" i="12"/>
  <c r="AO18" i="12"/>
  <c r="AH26" i="12"/>
  <c r="AO26" i="12"/>
  <c r="AP25" i="12"/>
  <c r="AI25" i="12"/>
  <c r="AP9" i="12"/>
  <c r="AI9" i="12"/>
  <c r="AJ30" i="12"/>
  <c r="AQ30" i="12"/>
  <c r="AQ13" i="12"/>
  <c r="AJ13" i="12"/>
  <c r="AP11" i="12"/>
  <c r="AI11" i="12"/>
  <c r="AN33" i="12"/>
  <c r="AU33" i="12"/>
  <c r="AH32" i="13"/>
  <c r="AO32" i="13"/>
  <c r="AR33" i="13"/>
  <c r="AK33" i="13"/>
  <c r="AT23" i="13"/>
  <c r="AM23" i="13"/>
  <c r="AN26" i="13"/>
  <c r="AU26" i="13"/>
  <c r="AH25" i="13"/>
  <c r="AO25" i="13"/>
  <c r="AH22" i="13"/>
  <c r="AO22" i="13"/>
  <c r="AJ33" i="11"/>
  <c r="AQ33" i="11"/>
  <c r="AH35" i="11"/>
  <c r="AO35" i="11"/>
  <c r="AJ16" i="11"/>
  <c r="AQ16" i="11"/>
  <c r="AI10" i="8"/>
  <c r="AP10" i="8"/>
  <c r="AL28" i="12"/>
  <c r="AS28" i="12"/>
  <c r="AL22" i="12"/>
  <c r="AS22" i="12"/>
  <c r="AN32" i="12"/>
  <c r="AU32" i="12"/>
  <c r="AR35" i="12"/>
  <c r="AK35" i="12"/>
  <c r="AN24" i="12"/>
  <c r="AU24" i="12"/>
  <c r="AL26" i="12"/>
  <c r="AS26" i="12"/>
  <c r="AT25" i="12"/>
  <c r="AM25" i="12"/>
  <c r="AR12" i="12"/>
  <c r="AK12" i="12"/>
  <c r="AL34" i="12"/>
  <c r="AS34" i="12"/>
  <c r="AL13" i="12"/>
  <c r="AS13" i="12"/>
  <c r="AU15" i="12"/>
  <c r="AN15" i="12"/>
  <c r="AP8" i="12"/>
  <c r="AI8" i="12"/>
  <c r="AJ28" i="13"/>
  <c r="AQ28" i="13"/>
  <c r="AP23" i="13"/>
  <c r="AI23" i="13"/>
  <c r="AP26" i="13"/>
  <c r="AI26" i="13"/>
  <c r="AP25" i="13"/>
  <c r="AI25" i="13"/>
  <c r="AL17" i="13"/>
  <c r="AS17" i="13"/>
  <c r="AK30" i="13"/>
  <c r="AR30" i="13"/>
  <c r="AN35" i="13"/>
  <c r="AU35" i="13"/>
  <c r="AT20" i="13"/>
  <c r="AM20" i="13"/>
  <c r="AM12" i="13"/>
  <c r="AT12" i="13"/>
  <c r="AN11" i="13"/>
  <c r="AU11" i="13"/>
  <c r="AK34" i="13"/>
  <c r="AR34" i="13"/>
  <c r="AS15" i="14"/>
  <c r="AL15" i="14"/>
  <c r="AU33" i="14"/>
  <c r="AN33" i="14"/>
  <c r="AL21" i="14"/>
  <c r="AS21" i="14"/>
  <c r="AM11" i="14"/>
  <c r="AT11" i="14"/>
  <c r="AL25" i="14"/>
  <c r="AS25" i="14"/>
  <c r="AM34" i="14"/>
  <c r="AT34" i="14"/>
  <c r="AK36" i="14"/>
  <c r="AR36" i="14"/>
  <c r="AM24" i="14"/>
  <c r="AT24" i="14"/>
  <c r="AM20" i="14"/>
  <c r="AT20" i="14"/>
  <c r="AK26" i="14"/>
  <c r="AR26" i="14"/>
  <c r="AH13" i="14"/>
  <c r="AO13" i="14"/>
  <c r="AL35" i="14"/>
  <c r="AS35" i="14"/>
  <c r="AU23" i="14"/>
  <c r="AN23" i="14"/>
  <c r="AL10" i="14"/>
  <c r="AS10" i="14"/>
  <c r="AP17" i="13"/>
  <c r="AI17" i="13"/>
  <c r="AH30" i="13"/>
  <c r="AO30" i="13"/>
  <c r="AH31" i="13"/>
  <c r="AO31" i="13"/>
  <c r="AH16" i="13"/>
  <c r="AO16" i="13"/>
  <c r="AP15" i="13"/>
  <c r="AI15" i="13"/>
  <c r="AP34" i="13"/>
  <c r="AI34" i="13"/>
  <c r="AI37" i="14"/>
  <c r="AP37" i="14"/>
  <c r="AQ21" i="14"/>
  <c r="AJ21" i="14"/>
  <c r="AH11" i="14"/>
  <c r="AO11" i="14"/>
  <c r="AI25" i="14"/>
  <c r="AP25" i="14"/>
  <c r="AJ36" i="14"/>
  <c r="AQ36" i="14"/>
  <c r="AJ24" i="14"/>
  <c r="AQ24" i="14"/>
  <c r="AQ16" i="14"/>
  <c r="AJ16" i="14"/>
  <c r="AJ13" i="14"/>
  <c r="AQ13" i="14"/>
  <c r="AI35" i="14"/>
  <c r="AP35" i="14"/>
  <c r="AO22" i="14"/>
  <c r="AH22" i="14"/>
  <c r="AU22" i="13"/>
  <c r="AN22" i="13"/>
  <c r="AL14" i="13"/>
  <c r="AS14" i="13"/>
  <c r="AL18" i="13"/>
  <c r="AS18" i="13"/>
  <c r="AR31" i="13"/>
  <c r="AK31" i="13"/>
  <c r="AK19" i="13"/>
  <c r="AR19" i="13"/>
  <c r="AN12" i="13"/>
  <c r="AU12" i="13"/>
  <c r="AK11" i="13"/>
  <c r="AR11" i="13"/>
  <c r="AL34" i="13"/>
  <c r="AS34" i="13"/>
  <c r="AK15" i="14"/>
  <c r="AR15" i="14"/>
  <c r="AK33" i="14"/>
  <c r="AR33" i="14"/>
  <c r="AM21" i="14"/>
  <c r="AT21" i="14"/>
  <c r="AN11" i="14"/>
  <c r="AU11" i="14"/>
  <c r="AM25" i="14"/>
  <c r="AT25" i="14"/>
  <c r="AN34" i="14"/>
  <c r="AU34" i="14"/>
  <c r="AS36" i="14"/>
  <c r="AL36" i="14"/>
  <c r="AN24" i="14"/>
  <c r="AU24" i="14"/>
  <c r="AN20" i="14"/>
  <c r="AU20" i="14"/>
  <c r="AS26" i="14"/>
  <c r="AL26" i="14"/>
  <c r="AK14" i="14"/>
  <c r="AR14" i="14"/>
  <c r="AL27" i="14"/>
  <c r="AS27" i="14"/>
  <c r="AK22" i="14"/>
  <c r="AR22" i="14"/>
  <c r="AL31" i="8"/>
  <c r="AS31" i="8"/>
  <c r="AH17" i="13"/>
  <c r="AO17" i="13"/>
  <c r="AM35" i="13"/>
  <c r="AT35" i="13"/>
  <c r="AI20" i="13"/>
  <c r="AP20" i="13"/>
  <c r="AI16" i="13"/>
  <c r="AP16" i="13"/>
  <c r="AJ15" i="13"/>
  <c r="AQ15" i="13"/>
  <c r="AN34" i="13"/>
  <c r="AU34" i="13"/>
  <c r="AO15" i="14"/>
  <c r="AH15" i="14"/>
  <c r="AQ33" i="14"/>
  <c r="AJ33" i="14"/>
  <c r="AI11" i="14"/>
  <c r="AP11" i="14"/>
  <c r="AH19" i="14"/>
  <c r="AO19" i="14"/>
  <c r="AI30" i="14"/>
  <c r="AP30" i="14"/>
  <c r="AO24" i="14"/>
  <c r="AH24" i="14"/>
  <c r="AI20" i="14"/>
  <c r="AP20" i="14"/>
  <c r="AJ12" i="14"/>
  <c r="AQ12" i="14"/>
  <c r="AI14" i="14"/>
  <c r="AP14" i="14"/>
  <c r="AQ27" i="14"/>
  <c r="AJ27" i="14"/>
  <c r="AK10" i="14"/>
  <c r="AR10" i="14"/>
  <c r="AJ30" i="7"/>
  <c r="AQ30" i="7"/>
  <c r="AI28" i="7"/>
  <c r="AP28" i="7"/>
  <c r="AN26" i="7"/>
  <c r="AU26" i="7"/>
  <c r="AN21" i="7"/>
  <c r="AU21" i="7"/>
  <c r="AL22" i="7"/>
  <c r="AS22" i="7"/>
  <c r="AR18" i="7"/>
  <c r="AK18" i="7"/>
  <c r="AI30" i="7"/>
  <c r="AP30" i="7"/>
  <c r="AH20" i="7"/>
  <c r="AO20" i="7"/>
  <c r="AL30" i="7"/>
  <c r="AS30" i="7"/>
  <c r="AJ18" i="10"/>
  <c r="AQ18" i="10"/>
  <c r="AN34" i="7"/>
  <c r="AU34" i="7"/>
  <c r="AJ18" i="7"/>
  <c r="AQ18" i="7"/>
  <c r="AM36" i="7"/>
  <c r="AT36" i="7"/>
  <c r="AI24" i="7"/>
  <c r="AP24" i="7"/>
  <c r="AI32" i="7"/>
  <c r="AP32" i="7"/>
  <c r="AH22" i="7"/>
  <c r="AO22" i="7"/>
  <c r="AI16" i="7"/>
  <c r="AP16" i="7"/>
  <c r="AP23" i="7"/>
  <c r="AI23" i="7"/>
  <c r="AK25" i="7"/>
  <c r="AR25" i="7"/>
  <c r="AS10" i="9"/>
  <c r="AL10" i="9"/>
  <c r="AK18" i="10"/>
  <c r="AR18" i="10"/>
  <c r="AK18" i="14"/>
  <c r="AR18" i="14"/>
  <c r="AL25" i="7"/>
  <c r="AS25" i="7"/>
  <c r="AJ37" i="7"/>
  <c r="AQ37" i="7"/>
  <c r="AH25" i="7"/>
  <c r="AO25" i="7"/>
  <c r="AR28" i="7"/>
  <c r="AK28" i="7"/>
  <c r="AH33" i="7"/>
  <c r="AO33" i="7"/>
  <c r="AL18" i="7"/>
  <c r="AS18" i="7"/>
  <c r="AL20" i="7"/>
  <c r="AS20" i="7"/>
  <c r="AP27" i="7"/>
  <c r="AI27" i="7"/>
  <c r="AT27" i="7"/>
  <c r="AM27" i="7"/>
  <c r="AH10" i="9"/>
  <c r="AO10" i="9"/>
  <c r="AK13" i="13"/>
  <c r="AR13" i="13"/>
  <c r="AL36" i="7"/>
  <c r="AS36" i="7"/>
  <c r="AM20" i="7"/>
  <c r="AT20" i="7"/>
  <c r="AP31" i="7"/>
  <c r="AI31" i="7"/>
  <c r="AK29" i="7"/>
  <c r="AR29" i="7"/>
  <c r="AI26" i="7"/>
  <c r="AP26" i="7"/>
  <c r="AK33" i="7"/>
  <c r="AR33" i="7"/>
  <c r="AP21" i="7"/>
  <c r="AI21" i="7"/>
  <c r="AH24" i="7"/>
  <c r="AO24" i="7"/>
  <c r="AL34" i="7"/>
  <c r="AS34" i="7"/>
  <c r="AM34" i="7"/>
  <c r="AT34" i="7"/>
  <c r="AM18" i="7"/>
  <c r="AT18" i="7"/>
  <c r="AN13" i="13"/>
  <c r="AU13" i="13"/>
  <c r="AT35" i="7"/>
  <c r="AM35" i="7"/>
  <c r="AN19" i="7"/>
  <c r="AU19" i="7"/>
  <c r="AM14" i="7"/>
  <c r="AT14" i="7"/>
  <c r="AR12" i="7"/>
  <c r="AK12" i="7"/>
  <c r="AT15" i="7"/>
  <c r="AM15" i="7"/>
  <c r="AK13" i="7"/>
  <c r="AR13" i="7"/>
  <c r="AP11" i="7"/>
  <c r="AI11" i="7"/>
  <c r="AH15" i="7"/>
  <c r="AO15" i="7"/>
  <c r="AM12" i="7"/>
  <c r="AT12" i="7"/>
  <c r="AI10" i="7"/>
  <c r="AP10" i="7"/>
  <c r="AJ14" i="7"/>
  <c r="AQ14" i="7"/>
  <c r="AH12" i="7"/>
  <c r="AO12" i="7"/>
  <c r="AT10" i="11"/>
  <c r="AM10" i="11"/>
  <c r="AJ10" i="11"/>
  <c r="AQ10" i="11"/>
  <c r="AR32" i="12"/>
  <c r="AK32" i="12"/>
  <c r="AN26" i="12"/>
  <c r="AU26" i="12"/>
  <c r="AN12" i="12"/>
  <c r="AU12" i="12"/>
  <c r="AR16" i="12"/>
  <c r="AK16" i="12"/>
  <c r="AL27" i="13"/>
  <c r="AS27" i="13"/>
  <c r="AK17" i="13"/>
  <c r="AR17" i="13"/>
  <c r="AM16" i="13"/>
  <c r="AT16" i="13"/>
  <c r="AU15" i="14"/>
  <c r="AN15" i="14"/>
  <c r="AU21" i="14"/>
  <c r="AN21" i="14"/>
  <c r="AM36" i="14"/>
  <c r="AT36" i="14"/>
  <c r="AJ26" i="14"/>
  <c r="AQ26" i="14"/>
  <c r="AL23" i="14"/>
  <c r="AS23" i="14"/>
  <c r="AJ30" i="13"/>
  <c r="AQ30" i="13"/>
  <c r="AJ12" i="13"/>
  <c r="AQ12" i="13"/>
  <c r="AO32" i="14"/>
  <c r="AH32" i="14"/>
  <c r="AJ30" i="14"/>
  <c r="AQ30" i="14"/>
  <c r="AP12" i="14"/>
  <c r="AI12" i="14"/>
  <c r="AL11" i="9"/>
  <c r="AS11" i="9"/>
  <c r="AJ18" i="13"/>
  <c r="AQ18" i="13"/>
  <c r="AL12" i="13"/>
  <c r="AS12" i="13"/>
  <c r="AQ15" i="14"/>
  <c r="AJ15" i="14"/>
  <c r="AL11" i="14"/>
  <c r="AS11" i="14"/>
  <c r="AK34" i="14"/>
  <c r="AR34" i="14"/>
  <c r="AS20" i="14"/>
  <c r="AL20" i="14"/>
  <c r="AM35" i="14"/>
  <c r="AT35" i="14"/>
  <c r="AJ17" i="13"/>
  <c r="AQ17" i="13"/>
  <c r="AL15" i="13"/>
  <c r="AS15" i="13"/>
  <c r="AM15" i="14"/>
  <c r="AT15" i="14"/>
  <c r="AI34" i="14"/>
  <c r="AP34" i="14"/>
  <c r="AN26" i="14"/>
  <c r="AU26" i="14"/>
  <c r="AT13" i="8"/>
  <c r="AM13" i="8"/>
  <c r="AL28" i="7"/>
  <c r="AS28" i="7"/>
  <c r="AR34" i="7"/>
  <c r="AK34" i="7"/>
  <c r="AI10" i="9"/>
  <c r="AP10" i="9"/>
  <c r="AL37" i="7"/>
  <c r="AS37" i="7"/>
  <c r="AJ24" i="7"/>
  <c r="AQ24" i="7"/>
  <c r="AM28" i="7"/>
  <c r="AT28" i="7"/>
  <c r="AJ18" i="14"/>
  <c r="AQ18" i="14"/>
  <c r="AJ31" i="7"/>
  <c r="AQ31" i="7"/>
  <c r="AT21" i="7"/>
  <c r="AM21" i="7"/>
  <c r="AO18" i="10"/>
  <c r="AH18" i="10"/>
  <c r="AJ34" i="7"/>
  <c r="AQ34" i="7"/>
  <c r="AL33" i="7"/>
  <c r="AS33" i="7"/>
  <c r="AL24" i="7"/>
  <c r="AS24" i="7"/>
  <c r="AI18" i="7"/>
  <c r="AP18" i="7"/>
  <c r="AN23" i="7"/>
  <c r="AU23" i="7"/>
  <c r="AR10" i="7"/>
  <c r="AK10" i="7"/>
  <c r="AL15" i="7"/>
  <c r="AS15" i="7"/>
  <c r="AN14" i="7"/>
  <c r="AU14" i="7"/>
  <c r="AN10" i="7"/>
  <c r="AU10" i="7"/>
  <c r="AJ28" i="8"/>
  <c r="AQ28" i="8"/>
  <c r="AI33" i="8"/>
  <c r="AP33" i="8"/>
  <c r="AI29" i="8"/>
  <c r="AP29" i="8"/>
  <c r="AL13" i="9"/>
  <c r="AS13" i="9"/>
  <c r="AI18" i="9"/>
  <c r="AP18" i="9"/>
  <c r="AN16" i="9"/>
  <c r="AU16" i="9"/>
  <c r="AK11" i="9"/>
  <c r="AR11" i="9"/>
  <c r="AK28" i="9"/>
  <c r="AR28" i="9"/>
  <c r="AK24" i="9"/>
  <c r="AR24" i="9"/>
  <c r="AJ16" i="9"/>
  <c r="AQ16" i="9"/>
  <c r="AH11" i="9"/>
  <c r="AO11" i="9"/>
  <c r="AN20" i="10"/>
  <c r="AU20" i="10"/>
  <c r="AO34" i="10"/>
  <c r="AH34" i="10"/>
  <c r="AH25" i="8"/>
  <c r="AO25" i="8"/>
  <c r="AH12" i="8"/>
  <c r="AO12" i="8"/>
  <c r="AP22" i="9"/>
  <c r="AI22" i="9"/>
  <c r="AM33" i="9"/>
  <c r="AT33" i="9"/>
  <c r="AK23" i="9"/>
  <c r="AR23" i="9"/>
  <c r="AR19" i="8"/>
  <c r="AK19" i="8"/>
  <c r="AT26" i="8"/>
  <c r="AM26" i="8"/>
  <c r="AM17" i="8"/>
  <c r="AT17" i="8"/>
  <c r="AN14" i="8"/>
  <c r="AU14" i="8"/>
  <c r="AN34" i="8"/>
  <c r="AU34" i="8"/>
  <c r="AM35" i="8"/>
  <c r="AT35" i="8"/>
  <c r="AT11" i="8"/>
  <c r="AM11" i="8"/>
  <c r="AS16" i="8"/>
  <c r="AL16" i="8"/>
  <c r="AU31" i="8"/>
  <c r="AN31" i="8"/>
  <c r="AK22" i="9"/>
  <c r="AR22" i="9"/>
  <c r="AH29" i="9"/>
  <c r="AO29" i="9"/>
  <c r="AH33" i="9"/>
  <c r="AO33" i="9"/>
  <c r="AU35" i="9"/>
  <c r="AN35" i="9"/>
  <c r="AL23" i="9"/>
  <c r="AS23" i="9"/>
  <c r="AN17" i="9"/>
  <c r="AU17" i="9"/>
  <c r="AH37" i="8"/>
  <c r="AO37" i="8"/>
  <c r="AT36" i="8"/>
  <c r="AM36" i="8"/>
  <c r="AH29" i="8"/>
  <c r="AO29" i="8"/>
  <c r="AI24" i="8"/>
  <c r="AP24" i="8"/>
  <c r="AR14" i="8"/>
  <c r="AK14" i="8"/>
  <c r="AL15" i="8"/>
  <c r="AS15" i="8"/>
  <c r="AQ35" i="8"/>
  <c r="AJ35" i="8"/>
  <c r="AH11" i="8"/>
  <c r="AO11" i="8"/>
  <c r="AM12" i="8"/>
  <c r="AT12" i="8"/>
  <c r="AK31" i="9"/>
  <c r="AR31" i="9"/>
  <c r="AQ22" i="9"/>
  <c r="AJ22" i="9"/>
  <c r="AI33" i="9"/>
  <c r="AP33" i="9"/>
  <c r="AI27" i="9"/>
  <c r="AP27" i="9"/>
  <c r="AP17" i="9"/>
  <c r="AI17" i="9"/>
  <c r="AJ28" i="9"/>
  <c r="AQ28" i="9"/>
  <c r="AO14" i="9"/>
  <c r="AH14" i="9"/>
  <c r="AI24" i="9"/>
  <c r="AP24" i="9"/>
  <c r="AI12" i="9"/>
  <c r="AP12" i="9"/>
  <c r="AJ34" i="9"/>
  <c r="AQ34" i="9"/>
  <c r="AT11" i="9"/>
  <c r="AM11" i="9"/>
  <c r="AK16" i="10"/>
  <c r="AR16" i="10"/>
  <c r="AO30" i="8"/>
  <c r="AH30" i="8"/>
  <c r="AO16" i="8"/>
  <c r="AH16" i="8"/>
  <c r="AQ25" i="9"/>
  <c r="AJ25" i="9"/>
  <c r="AQ35" i="9"/>
  <c r="AJ35" i="9"/>
  <c r="AM19" i="8"/>
  <c r="AT19" i="8"/>
  <c r="AS36" i="8"/>
  <c r="AL36" i="8"/>
  <c r="AK29" i="8"/>
  <c r="AR29" i="8"/>
  <c r="AN28" i="8"/>
  <c r="AU28" i="8"/>
  <c r="AQ15" i="8"/>
  <c r="AJ15" i="8"/>
  <c r="AU37" i="8"/>
  <c r="AN37" i="8"/>
  <c r="AK36" i="8"/>
  <c r="AR36" i="8"/>
  <c r="AS26" i="8"/>
  <c r="AL26" i="8"/>
  <c r="AU29" i="8"/>
  <c r="AN29" i="8"/>
  <c r="AU17" i="8"/>
  <c r="AN17" i="8"/>
  <c r="AK28" i="8"/>
  <c r="AR28" i="8"/>
  <c r="AM14" i="8"/>
  <c r="AT14" i="8"/>
  <c r="AU15" i="8"/>
  <c r="AN15" i="8"/>
  <c r="AM30" i="8"/>
  <c r="AT30" i="8"/>
  <c r="AM25" i="8"/>
  <c r="AT25" i="8"/>
  <c r="AI16" i="8"/>
  <c r="AP16" i="8"/>
  <c r="AH31" i="8"/>
  <c r="AO31" i="8"/>
  <c r="AS26" i="9"/>
  <c r="AL26" i="9"/>
  <c r="AL25" i="9"/>
  <c r="AS25" i="9"/>
  <c r="AM37" i="9"/>
  <c r="AT37" i="9"/>
  <c r="AN36" i="9"/>
  <c r="AU36" i="9"/>
  <c r="AK27" i="9"/>
  <c r="AR27" i="9"/>
  <c r="AM21" i="9"/>
  <c r="AT21" i="9"/>
  <c r="AP13" i="9"/>
  <c r="AI13" i="9"/>
  <c r="AN28" i="9"/>
  <c r="AU28" i="9"/>
  <c r="AM14" i="9"/>
  <c r="AT14" i="9"/>
  <c r="AM24" i="9"/>
  <c r="AT24" i="9"/>
  <c r="AM12" i="9"/>
  <c r="AT12" i="9"/>
  <c r="AN34" i="9"/>
  <c r="AU34" i="9"/>
  <c r="AT19" i="9"/>
  <c r="AM19" i="9"/>
  <c r="AI20" i="10"/>
  <c r="AP20" i="10"/>
  <c r="AK19" i="10"/>
  <c r="AR19" i="10"/>
  <c r="AK15" i="10"/>
  <c r="AR15" i="10"/>
  <c r="AN30" i="10"/>
  <c r="AU30" i="10"/>
  <c r="AT35" i="10"/>
  <c r="AM35" i="10"/>
  <c r="AK21" i="10"/>
  <c r="AR21" i="10"/>
  <c r="AJ12" i="10"/>
  <c r="AQ12" i="10"/>
  <c r="AK22" i="10"/>
  <c r="AR22" i="10"/>
  <c r="AH29" i="10"/>
  <c r="AO29" i="10"/>
  <c r="AO14" i="10"/>
  <c r="AH14" i="10"/>
  <c r="AR36" i="10"/>
  <c r="AK36" i="10"/>
  <c r="AK24" i="10"/>
  <c r="AR24" i="10"/>
  <c r="AJ29" i="11"/>
  <c r="AQ29" i="11"/>
  <c r="AP34" i="11"/>
  <c r="AI34" i="11"/>
  <c r="AH23" i="11"/>
  <c r="AO23" i="11"/>
  <c r="AI26" i="11"/>
  <c r="AP26" i="11"/>
  <c r="AJ28" i="11"/>
  <c r="AQ28" i="11"/>
  <c r="AR21" i="11"/>
  <c r="AK21" i="11"/>
  <c r="AH11" i="11"/>
  <c r="AO11" i="11"/>
  <c r="AT15" i="11"/>
  <c r="AM15" i="11"/>
  <c r="AR37" i="11"/>
  <c r="AK37" i="11"/>
  <c r="AQ33" i="10"/>
  <c r="AJ33" i="10"/>
  <c r="AM21" i="10"/>
  <c r="AT21" i="10"/>
  <c r="AN12" i="10"/>
  <c r="AU12" i="10"/>
  <c r="AS26" i="10"/>
  <c r="AL26" i="10"/>
  <c r="AL37" i="10"/>
  <c r="AS37" i="10"/>
  <c r="AQ25" i="10"/>
  <c r="AJ25" i="10"/>
  <c r="AN36" i="10"/>
  <c r="AU36" i="10"/>
  <c r="AK11" i="10"/>
  <c r="AR11" i="10"/>
  <c r="AR17" i="11"/>
  <c r="AK17" i="11"/>
  <c r="AR34" i="11"/>
  <c r="AK34" i="11"/>
  <c r="AK27" i="11"/>
  <c r="AR27" i="11"/>
  <c r="AQ31" i="11"/>
  <c r="AJ31" i="11"/>
  <c r="AT22" i="11"/>
  <c r="AM22" i="11"/>
  <c r="AL24" i="11"/>
  <c r="AS24" i="11"/>
  <c r="AL18" i="11"/>
  <c r="AS18" i="11"/>
  <c r="AR19" i="11"/>
  <c r="AK19" i="11"/>
  <c r="AR15" i="11"/>
  <c r="AK15" i="11"/>
  <c r="AP33" i="11"/>
  <c r="AI33" i="11"/>
  <c r="AQ23" i="10"/>
  <c r="AJ23" i="10"/>
  <c r="AS34" i="10"/>
  <c r="AL34" i="10"/>
  <c r="AL33" i="10"/>
  <c r="AS33" i="10"/>
  <c r="AK28" i="10"/>
  <c r="AR28" i="10"/>
  <c r="AS10" i="10"/>
  <c r="AL10" i="10"/>
  <c r="AO32" i="10"/>
  <c r="AH32" i="10"/>
  <c r="AJ22" i="10"/>
  <c r="AQ22" i="10"/>
  <c r="AI14" i="10"/>
  <c r="AP14" i="10"/>
  <c r="AQ27" i="10"/>
  <c r="AJ27" i="10"/>
  <c r="AH11" i="10"/>
  <c r="AO11" i="10"/>
  <c r="AJ17" i="11"/>
  <c r="AQ17" i="11"/>
  <c r="AL30" i="11"/>
  <c r="AS30" i="11"/>
  <c r="AJ23" i="11"/>
  <c r="AQ23" i="11"/>
  <c r="AP28" i="11"/>
  <c r="AI28" i="11"/>
  <c r="AP18" i="11"/>
  <c r="AI18" i="11"/>
  <c r="AP25" i="11"/>
  <c r="AI25" i="11"/>
  <c r="AJ12" i="11"/>
  <c r="AQ12" i="11"/>
  <c r="AS16" i="10"/>
  <c r="AL16" i="10"/>
  <c r="AI23" i="10"/>
  <c r="AP23" i="10"/>
  <c r="AJ30" i="10"/>
  <c r="AQ30" i="10"/>
  <c r="AI28" i="10"/>
  <c r="AP28" i="10"/>
  <c r="AQ17" i="10"/>
  <c r="AJ17" i="10"/>
  <c r="AK12" i="10"/>
  <c r="AR12" i="10"/>
  <c r="AO26" i="10"/>
  <c r="AH26" i="10"/>
  <c r="AT37" i="10"/>
  <c r="AM37" i="10"/>
  <c r="AI25" i="10"/>
  <c r="AP25" i="10"/>
  <c r="AU31" i="10"/>
  <c r="AN31" i="10"/>
  <c r="AU27" i="10"/>
  <c r="AN27" i="10"/>
  <c r="AL11" i="10"/>
  <c r="AS11" i="10"/>
  <c r="AL17" i="11"/>
  <c r="AS17" i="11"/>
  <c r="AL34" i="11"/>
  <c r="AS34" i="11"/>
  <c r="AN27" i="11"/>
  <c r="AU27" i="11"/>
  <c r="AT31" i="11"/>
  <c r="AM31" i="11"/>
  <c r="AR22" i="11"/>
  <c r="AK22" i="11"/>
  <c r="AT24" i="11"/>
  <c r="AM24" i="11"/>
  <c r="AT18" i="11"/>
  <c r="AM18" i="11"/>
  <c r="AL19" i="11"/>
  <c r="AS19" i="11"/>
  <c r="AL15" i="11"/>
  <c r="AS15" i="11"/>
  <c r="AL33" i="11"/>
  <c r="AS33" i="11"/>
  <c r="AT32" i="11"/>
  <c r="AM32" i="11"/>
  <c r="AL20" i="11"/>
  <c r="AS20" i="11"/>
  <c r="AN14" i="11"/>
  <c r="AU14" i="11"/>
  <c r="AJ31" i="12"/>
  <c r="AQ31" i="12"/>
  <c r="AN22" i="12"/>
  <c r="AU22" i="12"/>
  <c r="AH32" i="12"/>
  <c r="AO32" i="12"/>
  <c r="AI35" i="12"/>
  <c r="AP35" i="12"/>
  <c r="AP24" i="12"/>
  <c r="AI24" i="12"/>
  <c r="AL19" i="12"/>
  <c r="AS19" i="12"/>
  <c r="AJ12" i="12"/>
  <c r="AQ12" i="12"/>
  <c r="AJ34" i="12"/>
  <c r="AQ34" i="12"/>
  <c r="AJ27" i="12"/>
  <c r="AQ27" i="12"/>
  <c r="AJ16" i="12"/>
  <c r="AQ16" i="12"/>
  <c r="AH8" i="12"/>
  <c r="AO8" i="12"/>
  <c r="AN10" i="12"/>
  <c r="AU10" i="12"/>
  <c r="AN32" i="13"/>
  <c r="AU32" i="13"/>
  <c r="AM33" i="13"/>
  <c r="AT33" i="13"/>
  <c r="AL23" i="13"/>
  <c r="AS23" i="13"/>
  <c r="AL26" i="13"/>
  <c r="AS26" i="13"/>
  <c r="AT25" i="13"/>
  <c r="AM25" i="13"/>
  <c r="AJ32" i="11"/>
  <c r="AQ32" i="11"/>
  <c r="AP16" i="11"/>
  <c r="AI16" i="11"/>
  <c r="AN31" i="12"/>
  <c r="AU31" i="12"/>
  <c r="AR20" i="12"/>
  <c r="AK20" i="12"/>
  <c r="AJ21" i="12"/>
  <c r="AQ21" i="12"/>
  <c r="AT29" i="12"/>
  <c r="AM29" i="12"/>
  <c r="AR18" i="12"/>
  <c r="AK18" i="12"/>
  <c r="AH23" i="12"/>
  <c r="AO23" i="12"/>
  <c r="AT19" i="12"/>
  <c r="AM19" i="12"/>
  <c r="AR17" i="12"/>
  <c r="AK17" i="12"/>
  <c r="AU9" i="12"/>
  <c r="AN9" i="12"/>
  <c r="AT30" i="12"/>
  <c r="AM30" i="12"/>
  <c r="AN16" i="12"/>
  <c r="AU16" i="12"/>
  <c r="AL8" i="12"/>
  <c r="AS8" i="12"/>
  <c r="AP10" i="12"/>
  <c r="AI10" i="12"/>
  <c r="AP32" i="13"/>
  <c r="AI32" i="13"/>
  <c r="AH27" i="13"/>
  <c r="AO27" i="13"/>
  <c r="AJ26" i="13"/>
  <c r="AQ26" i="13"/>
  <c r="AN29" i="13"/>
  <c r="AU29" i="13"/>
  <c r="AR33" i="11"/>
  <c r="AK33" i="11"/>
  <c r="AL32" i="11"/>
  <c r="AS32" i="11"/>
  <c r="AR20" i="11"/>
  <c r="AK20" i="11"/>
  <c r="AH14" i="11"/>
  <c r="AO14" i="11"/>
  <c r="AH31" i="12"/>
  <c r="AO31" i="12"/>
  <c r="AP20" i="12"/>
  <c r="AI20" i="12"/>
  <c r="AJ32" i="12"/>
  <c r="AQ32" i="12"/>
  <c r="AJ24" i="12"/>
  <c r="AQ24" i="12"/>
  <c r="AH19" i="12"/>
  <c r="AO19" i="12"/>
  <c r="AP17" i="12"/>
  <c r="AI17" i="12"/>
  <c r="AP34" i="12"/>
  <c r="AI34" i="12"/>
  <c r="AL27" i="12"/>
  <c r="AS27" i="12"/>
  <c r="AP16" i="12"/>
  <c r="AI16" i="12"/>
  <c r="AH11" i="12"/>
  <c r="AO11" i="12"/>
  <c r="AT33" i="12"/>
  <c r="AM33" i="12"/>
  <c r="AT32" i="13"/>
  <c r="AM32" i="13"/>
  <c r="AL33" i="13"/>
  <c r="AS33" i="13"/>
  <c r="AR23" i="13"/>
  <c r="AK23" i="13"/>
  <c r="AR26" i="13"/>
  <c r="AK26" i="13"/>
  <c r="AN25" i="13"/>
  <c r="AU25" i="13"/>
  <c r="AH37" i="11"/>
  <c r="AO37" i="11"/>
  <c r="AP36" i="11"/>
  <c r="AI36" i="11"/>
  <c r="AH20" i="11"/>
  <c r="AO20" i="11"/>
  <c r="AR14" i="11"/>
  <c r="AK14" i="11"/>
  <c r="AL31" i="12"/>
  <c r="AS31" i="12"/>
  <c r="AN20" i="12"/>
  <c r="AU20" i="12"/>
  <c r="AN21" i="12"/>
  <c r="AU21" i="12"/>
  <c r="AL29" i="12"/>
  <c r="AS29" i="12"/>
  <c r="AT18" i="12"/>
  <c r="AM18" i="12"/>
  <c r="AT23" i="12"/>
  <c r="AM23" i="12"/>
  <c r="AP19" i="12"/>
  <c r="AI19" i="12"/>
  <c r="AL17" i="12"/>
  <c r="AS17" i="12"/>
  <c r="AL9" i="12"/>
  <c r="AS9" i="12"/>
  <c r="AN30" i="12"/>
  <c r="AU30" i="12"/>
  <c r="AN13" i="12"/>
  <c r="AU13" i="12"/>
  <c r="AL15" i="12"/>
  <c r="AS15" i="12"/>
  <c r="AH33" i="12"/>
  <c r="AO33" i="12"/>
  <c r="AJ33" i="13"/>
  <c r="AQ33" i="13"/>
  <c r="AH23" i="13"/>
  <c r="AO23" i="13"/>
  <c r="AH26" i="13"/>
  <c r="AO26" i="13"/>
  <c r="AM29" i="13"/>
  <c r="AT29" i="13"/>
  <c r="AI14" i="13"/>
  <c r="AP14" i="13"/>
  <c r="AN18" i="13"/>
  <c r="AU18" i="13"/>
  <c r="AI31" i="13"/>
  <c r="AP31" i="13"/>
  <c r="AL19" i="13"/>
  <c r="AS19" i="13"/>
  <c r="AH15" i="13"/>
  <c r="AO15" i="13"/>
  <c r="AN9" i="13"/>
  <c r="AU9" i="13"/>
  <c r="AT24" i="13"/>
  <c r="AM24" i="13"/>
  <c r="AL37" i="14"/>
  <c r="AS37" i="14"/>
  <c r="AI32" i="14"/>
  <c r="AP32" i="14"/>
  <c r="AK17" i="14"/>
  <c r="AR17" i="14"/>
  <c r="AK31" i="14"/>
  <c r="AR31" i="14"/>
  <c r="AL19" i="14"/>
  <c r="AS19" i="14"/>
  <c r="AK30" i="14"/>
  <c r="AR30" i="14"/>
  <c r="AK28" i="14"/>
  <c r="AR28" i="14"/>
  <c r="AU29" i="14"/>
  <c r="AN29" i="14"/>
  <c r="AS16" i="14"/>
  <c r="AL16" i="14"/>
  <c r="AN12" i="14"/>
  <c r="AU12" i="14"/>
  <c r="AU14" i="14"/>
  <c r="AN14" i="14"/>
  <c r="AM27" i="14"/>
  <c r="AT27" i="14"/>
  <c r="AN22" i="14"/>
  <c r="AU22" i="14"/>
  <c r="AS10" i="12"/>
  <c r="AL10" i="12"/>
  <c r="AJ14" i="13"/>
  <c r="AQ14" i="13"/>
  <c r="AI18" i="13"/>
  <c r="AP18" i="13"/>
  <c r="AH20" i="13"/>
  <c r="AO20" i="13"/>
  <c r="AJ16" i="13"/>
  <c r="AQ16" i="13"/>
  <c r="AP11" i="13"/>
  <c r="AI11" i="13"/>
  <c r="AH34" i="13"/>
  <c r="AO34" i="13"/>
  <c r="AH33" i="14"/>
  <c r="AO33" i="14"/>
  <c r="AI21" i="14"/>
  <c r="AP21" i="14"/>
  <c r="AJ11" i="14"/>
  <c r="AQ11" i="14"/>
  <c r="AI19" i="14"/>
  <c r="AP19" i="14"/>
  <c r="AO36" i="14"/>
  <c r="AH36" i="14"/>
  <c r="AQ29" i="14"/>
  <c r="AJ29" i="14"/>
  <c r="AI26" i="14"/>
  <c r="AP26" i="14"/>
  <c r="AL13" i="14"/>
  <c r="AS13" i="14"/>
  <c r="AH27" i="14"/>
  <c r="AO27" i="14"/>
  <c r="AT10" i="14"/>
  <c r="AM10" i="14"/>
  <c r="AT22" i="13"/>
  <c r="AM22" i="13"/>
  <c r="AT30" i="13"/>
  <c r="AM30" i="13"/>
  <c r="AL35" i="13"/>
  <c r="AS35" i="13"/>
  <c r="AL20" i="13"/>
  <c r="AS20" i="13"/>
  <c r="AL16" i="13"/>
  <c r="AS16" i="13"/>
  <c r="AT15" i="13"/>
  <c r="AM15" i="13"/>
  <c r="AP9" i="13"/>
  <c r="AI9" i="13"/>
  <c r="AN24" i="13"/>
  <c r="AU24" i="13"/>
  <c r="AM37" i="14"/>
  <c r="AT37" i="14"/>
  <c r="AM32" i="14"/>
  <c r="AT32" i="14"/>
  <c r="AU17" i="14"/>
  <c r="AN17" i="14"/>
  <c r="AL31" i="14"/>
  <c r="AS31" i="14"/>
  <c r="AM19" i="14"/>
  <c r="AT19" i="14"/>
  <c r="AS30" i="14"/>
  <c r="AL30" i="14"/>
  <c r="AS28" i="14"/>
  <c r="AL28" i="14"/>
  <c r="AL29" i="14"/>
  <c r="AS29" i="14"/>
  <c r="AK16" i="14"/>
  <c r="AR16" i="14"/>
  <c r="AK12" i="14"/>
  <c r="AR12" i="14"/>
  <c r="AS14" i="14"/>
  <c r="AL14" i="14"/>
  <c r="AK27" i="14"/>
  <c r="AR27" i="14"/>
  <c r="AS22" i="14"/>
  <c r="AL22" i="14"/>
  <c r="AH29" i="13"/>
  <c r="AO29" i="13"/>
  <c r="AM14" i="13"/>
  <c r="AT14" i="13"/>
  <c r="AJ35" i="13"/>
  <c r="AQ35" i="13"/>
  <c r="AH19" i="13"/>
  <c r="AO19" i="13"/>
  <c r="AR12" i="13"/>
  <c r="AK12" i="13"/>
  <c r="AL11" i="13"/>
  <c r="AS11" i="13"/>
  <c r="AH24" i="13"/>
  <c r="AO24" i="13"/>
  <c r="AH37" i="14"/>
  <c r="AO37" i="14"/>
  <c r="AN32" i="14"/>
  <c r="AU32" i="14"/>
  <c r="AQ31" i="14"/>
  <c r="AJ31" i="14"/>
  <c r="AQ19" i="14"/>
  <c r="AJ19" i="14"/>
  <c r="AO30" i="14"/>
  <c r="AH30" i="14"/>
  <c r="AI24" i="14"/>
  <c r="AP24" i="14"/>
  <c r="AO16" i="14"/>
  <c r="AH16" i="14"/>
  <c r="AH12" i="14"/>
  <c r="AO12" i="14"/>
  <c r="AQ35" i="14"/>
  <c r="AJ35" i="14"/>
  <c r="AI23" i="14"/>
  <c r="AP23" i="14"/>
  <c r="AJ10" i="14"/>
  <c r="AQ10" i="14"/>
  <c r="AJ36" i="7"/>
  <c r="AQ36" i="7"/>
  <c r="AJ27" i="7"/>
  <c r="AQ27" i="7"/>
  <c r="AN32" i="7"/>
  <c r="AU32" i="7"/>
  <c r="AJ33" i="7"/>
  <c r="AQ33" i="7"/>
  <c r="AN20" i="7"/>
  <c r="AU20" i="7"/>
  <c r="AR16" i="7"/>
  <c r="AK16" i="7"/>
  <c r="AL31" i="7"/>
  <c r="AS31" i="7"/>
  <c r="AJ16" i="7"/>
  <c r="AQ16" i="7"/>
  <c r="AT17" i="7"/>
  <c r="AM17" i="7"/>
  <c r="AO14" i="12"/>
  <c r="AH14" i="12"/>
  <c r="AN30" i="7"/>
  <c r="AU30" i="7"/>
  <c r="AN37" i="7"/>
  <c r="AU37" i="7"/>
  <c r="AN31" i="7"/>
  <c r="AU31" i="7"/>
  <c r="AH21" i="7"/>
  <c r="AO21" i="7"/>
  <c r="AJ21" i="7"/>
  <c r="AQ21" i="7"/>
  <c r="AJ20" i="7"/>
  <c r="AQ20" i="7"/>
  <c r="AK27" i="7"/>
  <c r="AR27" i="7"/>
  <c r="AN17" i="7"/>
  <c r="AU17" i="7"/>
  <c r="AH19" i="7"/>
  <c r="AO19" i="7"/>
  <c r="AR10" i="9"/>
  <c r="AK10" i="9"/>
  <c r="AT14" i="12"/>
  <c r="AM14" i="12"/>
  <c r="AK37" i="7"/>
  <c r="AR37" i="7"/>
  <c r="AL21" i="7"/>
  <c r="AS21" i="7"/>
  <c r="AH37" i="7"/>
  <c r="AO37" i="7"/>
  <c r="AI20" i="7"/>
  <c r="AP20" i="7"/>
  <c r="AM26" i="7"/>
  <c r="AT26" i="7"/>
  <c r="AL26" i="7"/>
  <c r="AS26" i="7"/>
  <c r="AM16" i="7"/>
  <c r="AT16" i="7"/>
  <c r="AL35" i="7"/>
  <c r="AS35" i="7"/>
  <c r="AP19" i="7"/>
  <c r="AI19" i="7"/>
  <c r="AL27" i="7"/>
  <c r="AS27" i="7"/>
  <c r="AJ10" i="9"/>
  <c r="AQ10" i="9"/>
  <c r="AT13" i="13"/>
  <c r="AM13" i="13"/>
  <c r="AR32" i="7"/>
  <c r="AK32" i="7"/>
  <c r="AL16" i="7"/>
  <c r="AS16" i="7"/>
  <c r="AN36" i="7"/>
  <c r="AU36" i="7"/>
  <c r="AJ22" i="7"/>
  <c r="AQ22" i="7"/>
  <c r="AJ25" i="7"/>
  <c r="AQ25" i="7"/>
  <c r="AN29" i="7"/>
  <c r="AU29" i="7"/>
  <c r="AK17" i="7"/>
  <c r="AR17" i="7"/>
  <c r="AH23" i="7"/>
  <c r="AO23" i="7"/>
  <c r="AK31" i="7"/>
  <c r="AR31" i="7"/>
  <c r="AH27" i="7"/>
  <c r="AO27" i="7"/>
  <c r="AM18" i="10"/>
  <c r="AT18" i="10"/>
  <c r="AH13" i="13"/>
  <c r="AO13" i="13"/>
  <c r="AT31" i="7"/>
  <c r="AM31" i="7"/>
  <c r="AJ13" i="13"/>
  <c r="AQ13" i="13"/>
  <c r="AI14" i="7"/>
  <c r="AP14" i="7"/>
  <c r="AN11" i="7"/>
  <c r="AU11" i="7"/>
  <c r="AP15" i="7"/>
  <c r="AI15" i="7"/>
  <c r="AN12" i="7"/>
  <c r="AU12" i="7"/>
  <c r="AH10" i="7"/>
  <c r="AO10" i="7"/>
  <c r="AR14" i="7"/>
  <c r="AK14" i="7"/>
  <c r="AI12" i="7"/>
  <c r="AP12" i="7"/>
  <c r="AM10" i="7"/>
  <c r="AT10" i="7"/>
  <c r="AT13" i="7"/>
  <c r="AM13" i="7"/>
  <c r="AK11" i="7"/>
  <c r="AR11" i="7"/>
  <c r="AN10" i="11"/>
  <c r="AU10" i="11"/>
  <c r="AH10" i="11"/>
  <c r="AO10" i="11"/>
  <c r="AI17" i="8"/>
  <c r="AP17" i="8"/>
  <c r="AI21" i="8"/>
  <c r="AP21" i="8"/>
  <c r="AO32" i="8"/>
  <c r="AH32" i="8"/>
  <c r="AJ32" i="9"/>
  <c r="AQ32" i="9"/>
  <c r="AI34" i="9"/>
  <c r="AP34" i="9"/>
  <c r="AM20" i="10"/>
  <c r="AT20" i="10"/>
  <c r="AM18" i="9"/>
  <c r="AT18" i="9"/>
  <c r="AL12" i="9"/>
  <c r="AS12" i="9"/>
  <c r="AL19" i="9"/>
  <c r="AS19" i="9"/>
  <c r="AQ19" i="10"/>
  <c r="AJ19" i="10"/>
  <c r="AJ34" i="8"/>
  <c r="AQ34" i="8"/>
  <c r="AH31" i="9"/>
  <c r="AO31" i="9"/>
  <c r="AH35" i="9"/>
  <c r="AO35" i="9"/>
  <c r="AN36" i="8"/>
  <c r="AU36" i="8"/>
  <c r="AS28" i="8"/>
  <c r="AL28" i="8"/>
  <c r="AN30" i="8"/>
  <c r="AU30" i="8"/>
  <c r="AS20" i="8"/>
  <c r="AL20" i="8"/>
  <c r="AL31" i="9"/>
  <c r="AS31" i="9"/>
  <c r="AL37" i="9"/>
  <c r="AS37" i="9"/>
  <c r="AU27" i="9"/>
  <c r="AN27" i="9"/>
  <c r="AQ19" i="8"/>
  <c r="AJ19" i="8"/>
  <c r="AO26" i="8"/>
  <c r="AH26" i="8"/>
  <c r="AH23" i="8"/>
  <c r="AO23" i="8"/>
  <c r="AU27" i="8"/>
  <c r="AN27" i="8"/>
  <c r="AL25" i="8"/>
  <c r="AS25" i="8"/>
  <c r="AL13" i="8"/>
  <c r="AS13" i="8"/>
  <c r="AM29" i="9"/>
  <c r="AT29" i="9"/>
  <c r="AI23" i="9"/>
  <c r="AP23" i="9"/>
  <c r="AO18" i="9"/>
  <c r="AH18" i="9"/>
  <c r="AJ15" i="9"/>
  <c r="AQ15" i="9"/>
  <c r="AJ30" i="9"/>
  <c r="AQ30" i="9"/>
  <c r="AK11" i="8"/>
  <c r="AR11" i="8"/>
  <c r="AQ37" i="9"/>
  <c r="AJ37" i="9"/>
  <c r="AM33" i="8"/>
  <c r="AT33" i="8"/>
  <c r="AK17" i="8"/>
  <c r="AR17" i="8"/>
  <c r="AL19" i="8"/>
  <c r="AS19" i="8"/>
  <c r="AK32" i="8"/>
  <c r="AR32" i="8"/>
  <c r="AU21" i="8"/>
  <c r="AN21" i="8"/>
  <c r="AN24" i="8"/>
  <c r="AU24" i="8"/>
  <c r="AK34" i="8"/>
  <c r="AR34" i="8"/>
  <c r="AL35" i="8"/>
  <c r="AS35" i="8"/>
  <c r="AN12" i="8"/>
  <c r="AU12" i="8"/>
  <c r="AS22" i="9"/>
  <c r="AL22" i="9"/>
  <c r="AL33" i="9"/>
  <c r="AS33" i="9"/>
  <c r="AU23" i="9"/>
  <c r="AN23" i="9"/>
  <c r="AT17" i="9"/>
  <c r="AM17" i="9"/>
  <c r="AL18" i="9"/>
  <c r="AS18" i="9"/>
  <c r="AK15" i="9"/>
  <c r="AR15" i="9"/>
  <c r="AN30" i="9"/>
  <c r="AU30" i="9"/>
  <c r="AK23" i="10"/>
  <c r="AR23" i="10"/>
  <c r="AN34" i="10"/>
  <c r="AU34" i="10"/>
  <c r="AS28" i="10"/>
  <c r="AL28" i="10"/>
  <c r="AN37" i="10"/>
  <c r="AU37" i="10"/>
  <c r="AH31" i="10"/>
  <c r="AO31" i="10"/>
  <c r="AI11" i="10"/>
  <c r="AP11" i="10"/>
  <c r="AI30" i="11"/>
  <c r="AP30" i="11"/>
  <c r="AP22" i="11"/>
  <c r="AI22" i="11"/>
  <c r="AJ18" i="11"/>
  <c r="AQ18" i="11"/>
  <c r="AH12" i="11"/>
  <c r="AO12" i="11"/>
  <c r="AJ28" i="10"/>
  <c r="AQ28" i="10"/>
  <c r="AM32" i="10"/>
  <c r="AT32" i="10"/>
  <c r="AI22" i="10"/>
  <c r="AP22" i="10"/>
  <c r="AN14" i="10"/>
  <c r="AU14" i="10"/>
  <c r="AT29" i="11"/>
  <c r="AM29" i="11"/>
  <c r="AR30" i="11"/>
  <c r="AK30" i="11"/>
  <c r="AT26" i="11"/>
  <c r="AM26" i="11"/>
  <c r="AT21" i="11"/>
  <c r="AM21" i="11"/>
  <c r="AR25" i="11"/>
  <c r="AK25" i="11"/>
  <c r="AU15" i="10"/>
  <c r="AN15" i="10"/>
  <c r="AS35" i="10"/>
  <c r="AL35" i="10"/>
  <c r="AI12" i="10"/>
  <c r="AP12" i="10"/>
  <c r="AL29" i="10"/>
  <c r="AS29" i="10"/>
  <c r="AI31" i="10"/>
  <c r="AP31" i="10"/>
  <c r="AP29" i="11"/>
  <c r="AI29" i="11"/>
  <c r="AH27" i="11"/>
  <c r="AO27" i="11"/>
  <c r="AJ19" i="11"/>
  <c r="AQ19" i="11"/>
  <c r="AO20" i="10"/>
  <c r="AH20" i="10"/>
  <c r="AI34" i="10"/>
  <c r="AP34" i="10"/>
  <c r="AL21" i="10"/>
  <c r="AS21" i="10"/>
  <c r="AN32" i="10"/>
  <c r="AU32" i="10"/>
  <c r="AI29" i="10"/>
  <c r="AP29" i="10"/>
  <c r="AI24" i="10"/>
  <c r="AP24" i="10"/>
  <c r="AU29" i="11"/>
  <c r="AN29" i="11"/>
  <c r="AN30" i="11"/>
  <c r="AU30" i="11"/>
  <c r="AR26" i="11"/>
  <c r="AK26" i="11"/>
  <c r="AL21" i="11"/>
  <c r="AS21" i="11"/>
  <c r="AR12" i="11"/>
  <c r="AK12" i="11"/>
  <c r="AN35" i="11"/>
  <c r="AU35" i="11"/>
  <c r="AI31" i="8"/>
  <c r="AP31" i="8"/>
  <c r="AT28" i="12"/>
  <c r="AM28" i="12"/>
  <c r="AJ29" i="12"/>
  <c r="AQ29" i="12"/>
  <c r="AJ23" i="12"/>
  <c r="AQ23" i="12"/>
  <c r="AQ9" i="12"/>
  <c r="AJ9" i="12"/>
  <c r="AP13" i="12"/>
  <c r="AI13" i="12"/>
  <c r="AL33" i="12"/>
  <c r="AS33" i="12"/>
  <c r="AN28" i="13"/>
  <c r="AU28" i="13"/>
  <c r="AL10" i="13"/>
  <c r="AS10" i="13"/>
  <c r="AJ36" i="11"/>
  <c r="AQ36" i="11"/>
  <c r="AL10" i="8"/>
  <c r="AS10" i="8"/>
  <c r="AT22" i="12"/>
  <c r="AM22" i="12"/>
  <c r="AU35" i="12"/>
  <c r="AN35" i="12"/>
  <c r="AN25" i="12"/>
  <c r="AU25" i="12"/>
  <c r="AN34" i="12"/>
  <c r="AU34" i="12"/>
  <c r="AR15" i="12"/>
  <c r="AK15" i="12"/>
  <c r="AJ33" i="12"/>
  <c r="AQ33" i="12"/>
  <c r="AP28" i="13"/>
  <c r="AI28" i="13"/>
  <c r="AO21" i="13"/>
  <c r="AH21" i="13"/>
  <c r="AL36" i="11"/>
  <c r="AS36" i="11"/>
  <c r="AR16" i="11"/>
  <c r="AK16" i="11"/>
  <c r="AH28" i="12"/>
  <c r="AO28" i="12"/>
  <c r="AH35" i="12"/>
  <c r="AO35" i="12"/>
  <c r="AJ25" i="12"/>
  <c r="AQ25" i="12"/>
  <c r="AL30" i="12"/>
  <c r="AS30" i="12"/>
  <c r="AN8" i="12"/>
  <c r="AU8" i="12"/>
  <c r="AK28" i="13"/>
  <c r="AR28" i="13"/>
  <c r="AR10" i="13"/>
  <c r="AK10" i="13"/>
  <c r="AI29" i="13"/>
  <c r="AP29" i="13"/>
  <c r="AJ35" i="11"/>
  <c r="AQ35" i="11"/>
  <c r="AR10" i="8"/>
  <c r="AK10" i="8"/>
  <c r="AJ22" i="12"/>
  <c r="AQ22" i="12"/>
  <c r="AL35" i="12"/>
  <c r="AS35" i="12"/>
  <c r="AR25" i="12"/>
  <c r="AK25" i="12"/>
  <c r="AT27" i="12"/>
  <c r="AM27" i="12"/>
  <c r="AJ32" i="13"/>
  <c r="AQ32" i="13"/>
  <c r="AR25" i="13"/>
  <c r="AK25" i="13"/>
  <c r="AI35" i="13"/>
  <c r="AP35" i="13"/>
  <c r="AH11" i="13"/>
  <c r="AO11" i="13"/>
  <c r="AM33" i="14"/>
  <c r="AT33" i="14"/>
  <c r="AK25" i="14"/>
  <c r="AR25" i="14"/>
  <c r="AS34" i="14"/>
  <c r="AL34" i="14"/>
  <c r="AK20" i="14"/>
  <c r="AR20" i="14"/>
  <c r="AU35" i="14"/>
  <c r="AN35" i="14"/>
  <c r="AN17" i="13"/>
  <c r="AU17" i="13"/>
  <c r="AP19" i="13"/>
  <c r="AI19" i="13"/>
  <c r="AI15" i="14"/>
  <c r="AP15" i="14"/>
  <c r="AI17" i="14"/>
  <c r="AP17" i="14"/>
  <c r="AJ28" i="14"/>
  <c r="AQ28" i="14"/>
  <c r="AO14" i="14"/>
  <c r="AH14" i="14"/>
  <c r="AN14" i="13"/>
  <c r="AU14" i="13"/>
  <c r="AL31" i="13"/>
  <c r="AS31" i="13"/>
  <c r="AT11" i="13"/>
  <c r="AM11" i="13"/>
  <c r="AL33" i="14"/>
  <c r="AS33" i="14"/>
  <c r="AU25" i="14"/>
  <c r="AN25" i="14"/>
  <c r="AK24" i="14"/>
  <c r="AR24" i="14"/>
  <c r="AM13" i="14"/>
  <c r="AT13" i="14"/>
  <c r="AK23" i="14"/>
  <c r="AR23" i="14"/>
  <c r="AM18" i="13"/>
  <c r="AT18" i="13"/>
  <c r="AR16" i="13"/>
  <c r="AK16" i="13"/>
  <c r="AJ9" i="13"/>
  <c r="AQ9" i="13"/>
  <c r="AO17" i="14"/>
  <c r="AH17" i="14"/>
  <c r="AH25" i="14"/>
  <c r="AO25" i="14"/>
  <c r="AH29" i="14"/>
  <c r="AO29" i="14"/>
  <c r="AI27" i="14"/>
  <c r="AP27" i="14"/>
  <c r="AT29" i="7"/>
  <c r="AM29" i="7"/>
  <c r="AJ19" i="7"/>
  <c r="AQ19" i="7"/>
  <c r="AN18" i="7"/>
  <c r="AU18" i="7"/>
  <c r="AT19" i="7"/>
  <c r="AM19" i="7"/>
  <c r="AR22" i="7"/>
  <c r="AK22" i="7"/>
  <c r="AH29" i="7"/>
  <c r="AO29" i="7"/>
  <c r="AH18" i="7"/>
  <c r="AO18" i="7"/>
  <c r="AL23" i="7"/>
  <c r="AS23" i="7"/>
  <c r="AN18" i="10"/>
  <c r="AU18" i="10"/>
  <c r="AH36" i="7"/>
  <c r="AO36" i="7"/>
  <c r="AM22" i="7"/>
  <c r="AT22" i="7"/>
  <c r="AL19" i="7"/>
  <c r="AS19" i="7"/>
  <c r="AH34" i="7"/>
  <c r="AO34" i="7"/>
  <c r="AO18" i="14"/>
  <c r="AH18" i="14"/>
  <c r="AN28" i="7"/>
  <c r="AU28" i="7"/>
  <c r="AP25" i="7"/>
  <c r="AI25" i="7"/>
  <c r="AM30" i="7"/>
  <c r="AT30" i="7"/>
  <c r="AS18" i="14"/>
  <c r="AL18" i="14"/>
  <c r="AH13" i="7"/>
  <c r="AO13" i="7"/>
  <c r="AT11" i="7"/>
  <c r="AM11" i="7"/>
  <c r="AJ13" i="7"/>
  <c r="AQ13" i="7"/>
  <c r="AL12" i="7"/>
  <c r="AS12" i="7"/>
  <c r="AP10" i="11"/>
  <c r="AI10" i="11"/>
  <c r="AQ13" i="9"/>
  <c r="AJ13" i="9"/>
  <c r="AO24" i="8"/>
  <c r="AH24" i="8"/>
  <c r="AJ32" i="8"/>
  <c r="AQ32" i="8"/>
  <c r="AU15" i="9"/>
  <c r="AN15" i="9"/>
  <c r="AI30" i="9"/>
  <c r="AP30" i="9"/>
  <c r="AL19" i="10"/>
  <c r="AS19" i="10"/>
  <c r="AR14" i="9"/>
  <c r="AK14" i="9"/>
  <c r="AM30" i="9"/>
  <c r="AT30" i="9"/>
  <c r="AL17" i="8"/>
  <c r="AS17" i="8"/>
  <c r="AI37" i="8"/>
  <c r="AP37" i="8"/>
  <c r="AJ26" i="8"/>
  <c r="AQ26" i="8"/>
  <c r="AP22" i="8"/>
  <c r="AI22" i="8"/>
  <c r="AO36" i="8"/>
  <c r="AH36" i="8"/>
  <c r="AI14" i="8"/>
  <c r="AP14" i="8"/>
  <c r="AO18" i="8"/>
  <c r="AH18" i="8"/>
  <c r="AK26" i="8"/>
  <c r="AR26" i="8"/>
  <c r="AN13" i="9"/>
  <c r="AU13" i="9"/>
  <c r="AI14" i="9"/>
  <c r="AP14" i="9"/>
  <c r="AH15" i="9"/>
  <c r="AO15" i="9"/>
  <c r="AO34" i="9"/>
  <c r="AH34" i="9"/>
  <c r="AJ19" i="9"/>
  <c r="AQ19" i="9"/>
  <c r="AI13" i="10"/>
  <c r="AP13" i="10"/>
  <c r="AM32" i="9"/>
  <c r="AT32" i="9"/>
  <c r="AR18" i="9"/>
  <c r="AK18" i="9"/>
  <c r="AT20" i="9"/>
  <c r="AM20" i="9"/>
  <c r="AL15" i="9"/>
  <c r="AS15" i="9"/>
  <c r="AR16" i="9"/>
  <c r="AK16" i="9"/>
  <c r="AU19" i="9"/>
  <c r="AN19" i="9"/>
  <c r="AM13" i="10"/>
  <c r="AT13" i="10"/>
  <c r="AM16" i="10"/>
  <c r="AT16" i="10"/>
  <c r="AH15" i="8"/>
  <c r="AO15" i="8"/>
  <c r="AJ11" i="8"/>
  <c r="AQ11" i="8"/>
  <c r="AH13" i="8"/>
  <c r="AO13" i="8"/>
  <c r="AI25" i="9"/>
  <c r="AP25" i="9"/>
  <c r="AI36" i="9"/>
  <c r="AP36" i="9"/>
  <c r="AO21" i="9"/>
  <c r="AH21" i="9"/>
  <c r="AR37" i="8"/>
  <c r="AK37" i="8"/>
  <c r="AK22" i="8"/>
  <c r="AR22" i="8"/>
  <c r="AR23" i="8"/>
  <c r="AK23" i="8"/>
  <c r="AM27" i="8"/>
  <c r="AT27" i="8"/>
  <c r="AS30" i="8"/>
  <c r="AL30" i="8"/>
  <c r="AQ25" i="8"/>
  <c r="AJ25" i="8"/>
  <c r="AN20" i="8"/>
  <c r="AU20" i="8"/>
  <c r="AI12" i="8"/>
  <c r="AP12" i="8"/>
  <c r="AQ31" i="9"/>
  <c r="AJ31" i="9"/>
  <c r="AT22" i="9"/>
  <c r="AM22" i="9"/>
  <c r="AQ29" i="9"/>
  <c r="AJ29" i="9"/>
  <c r="AU33" i="9"/>
  <c r="AN33" i="9"/>
  <c r="AL35" i="9"/>
  <c r="AS35" i="9"/>
  <c r="AS21" i="9"/>
  <c r="AL21" i="9"/>
  <c r="AH13" i="9"/>
  <c r="AO13" i="9"/>
  <c r="AQ37" i="8"/>
  <c r="AJ37" i="8"/>
  <c r="AI32" i="8"/>
  <c r="AP32" i="8"/>
  <c r="AQ29" i="8"/>
  <c r="AJ29" i="8"/>
  <c r="AQ17" i="8"/>
  <c r="AJ17" i="8"/>
  <c r="AJ24" i="8"/>
  <c r="AQ24" i="8"/>
  <c r="AH14" i="8"/>
  <c r="AO14" i="8"/>
  <c r="AI34" i="8"/>
  <c r="AP34" i="8"/>
  <c r="AH35" i="8"/>
  <c r="AO35" i="8"/>
  <c r="AN11" i="8"/>
  <c r="AU11" i="8"/>
  <c r="AJ12" i="8"/>
  <c r="AQ12" i="8"/>
  <c r="AI31" i="9"/>
  <c r="AP31" i="9"/>
  <c r="AH25" i="9"/>
  <c r="AO25" i="9"/>
  <c r="AJ36" i="9"/>
  <c r="AQ36" i="9"/>
  <c r="AQ23" i="9"/>
  <c r="AJ23" i="9"/>
  <c r="AT13" i="9"/>
  <c r="AM13" i="9"/>
  <c r="AO28" i="9"/>
  <c r="AH28" i="9"/>
  <c r="AJ14" i="9"/>
  <c r="AQ14" i="9"/>
  <c r="AO24" i="9"/>
  <c r="AH24" i="9"/>
  <c r="AI16" i="9"/>
  <c r="AP16" i="9"/>
  <c r="AO30" i="9"/>
  <c r="AH30" i="9"/>
  <c r="AQ13" i="10"/>
  <c r="AJ13" i="10"/>
  <c r="AN16" i="10"/>
  <c r="AU16" i="10"/>
  <c r="AI35" i="8"/>
  <c r="AP35" i="8"/>
  <c r="AR12" i="8"/>
  <c r="AK12" i="8"/>
  <c r="AL29" i="9"/>
  <c r="AS29" i="9"/>
  <c r="AQ27" i="9"/>
  <c r="AJ27" i="9"/>
  <c r="AM37" i="8"/>
  <c r="AT37" i="8"/>
  <c r="AS32" i="8"/>
  <c r="AL32" i="8"/>
  <c r="AR21" i="8"/>
  <c r="AK21" i="8"/>
  <c r="AS24" i="8"/>
  <c r="AL24" i="8"/>
  <c r="AU19" i="8"/>
  <c r="AN19" i="8"/>
  <c r="AH33" i="8"/>
  <c r="AO33" i="8"/>
  <c r="AT32" i="8"/>
  <c r="AM32" i="8"/>
  <c r="AM22" i="8"/>
  <c r="AT22" i="8"/>
  <c r="AH21" i="8"/>
  <c r="AO21" i="8"/>
  <c r="AU23" i="8"/>
  <c r="AN23" i="8"/>
  <c r="AK24" i="8"/>
  <c r="AR24" i="8"/>
  <c r="AS14" i="8"/>
  <c r="AL14" i="8"/>
  <c r="AK15" i="8"/>
  <c r="AR15" i="8"/>
  <c r="AU35" i="8"/>
  <c r="AN35" i="8"/>
  <c r="AL11" i="8"/>
  <c r="AS11" i="8"/>
  <c r="AN16" i="8"/>
  <c r="AU16" i="8"/>
  <c r="AN13" i="8"/>
  <c r="AU13" i="8"/>
  <c r="AN26" i="9"/>
  <c r="AU26" i="9"/>
  <c r="AK25" i="9"/>
  <c r="AR25" i="9"/>
  <c r="AK37" i="9"/>
  <c r="AR37" i="9"/>
  <c r="AS36" i="9"/>
  <c r="AL36" i="9"/>
  <c r="AM27" i="9"/>
  <c r="AT27" i="9"/>
  <c r="AK21" i="9"/>
  <c r="AR21" i="9"/>
  <c r="AK13" i="9"/>
  <c r="AR13" i="9"/>
  <c r="AS28" i="9"/>
  <c r="AL28" i="9"/>
  <c r="AN14" i="9"/>
  <c r="AU14" i="9"/>
  <c r="AS24" i="9"/>
  <c r="AL24" i="9"/>
  <c r="AR12" i="9"/>
  <c r="AK12" i="9"/>
  <c r="AK30" i="9"/>
  <c r="AR30" i="9"/>
  <c r="AQ11" i="9"/>
  <c r="AJ11" i="9"/>
  <c r="AM19" i="10"/>
  <c r="AT19" i="10"/>
  <c r="AH23" i="10"/>
  <c r="AO23" i="10"/>
  <c r="AK34" i="10"/>
  <c r="AR34" i="10"/>
  <c r="AU33" i="10"/>
  <c r="AN33" i="10"/>
  <c r="AM28" i="10"/>
  <c r="AT28" i="10"/>
  <c r="AU17" i="10"/>
  <c r="AN17" i="10"/>
  <c r="AO12" i="10"/>
  <c r="AH12" i="10"/>
  <c r="AM22" i="10"/>
  <c r="AT22" i="10"/>
  <c r="AU29" i="10"/>
  <c r="AN29" i="10"/>
  <c r="AJ14" i="10"/>
  <c r="AQ14" i="10"/>
  <c r="AP36" i="10"/>
  <c r="AI36" i="10"/>
  <c r="AN24" i="10"/>
  <c r="AU24" i="10"/>
  <c r="AP17" i="11"/>
  <c r="AI17" i="11"/>
  <c r="AO30" i="11"/>
  <c r="AH30" i="11"/>
  <c r="AP23" i="11"/>
  <c r="AI23" i="11"/>
  <c r="AQ26" i="11"/>
  <c r="AJ26" i="11"/>
  <c r="AH28" i="11"/>
  <c r="AO28" i="11"/>
  <c r="AP21" i="11"/>
  <c r="AI21" i="11"/>
  <c r="AJ11" i="11"/>
  <c r="AQ11" i="11"/>
  <c r="AP12" i="11"/>
  <c r="AI12" i="11"/>
  <c r="AO30" i="10"/>
  <c r="AH30" i="10"/>
  <c r="AH35" i="10"/>
  <c r="AO35" i="10"/>
  <c r="AH17" i="10"/>
  <c r="AO17" i="10"/>
  <c r="AS12" i="10"/>
  <c r="AL12" i="10"/>
  <c r="AK26" i="10"/>
  <c r="AR26" i="10"/>
  <c r="AM29" i="10"/>
  <c r="AT29" i="10"/>
  <c r="AS14" i="10"/>
  <c r="AL14" i="10"/>
  <c r="AT36" i="10"/>
  <c r="AM36" i="10"/>
  <c r="AM11" i="10"/>
  <c r="AT11" i="10"/>
  <c r="AT17" i="11"/>
  <c r="AM17" i="11"/>
  <c r="AT34" i="11"/>
  <c r="AM34" i="11"/>
  <c r="AT27" i="11"/>
  <c r="AM27" i="11"/>
  <c r="AL31" i="11"/>
  <c r="AS31" i="11"/>
  <c r="AN22" i="11"/>
  <c r="AU22" i="11"/>
  <c r="AN21" i="11"/>
  <c r="AU21" i="11"/>
  <c r="AL11" i="11"/>
  <c r="AS11" i="11"/>
  <c r="AN25" i="11"/>
  <c r="AU25" i="11"/>
  <c r="AN12" i="11"/>
  <c r="AU12" i="11"/>
  <c r="AI16" i="10"/>
  <c r="AP16" i="10"/>
  <c r="AL15" i="10"/>
  <c r="AS15" i="10"/>
  <c r="AM30" i="10"/>
  <c r="AT30" i="10"/>
  <c r="AN35" i="10"/>
  <c r="AU35" i="10"/>
  <c r="AI21" i="10"/>
  <c r="AP21" i="10"/>
  <c r="AN10" i="10"/>
  <c r="AU10" i="10"/>
  <c r="AM26" i="10"/>
  <c r="AT26" i="10"/>
  <c r="AJ37" i="10"/>
  <c r="AQ37" i="10"/>
  <c r="AL31" i="10"/>
  <c r="AS31" i="10"/>
  <c r="AI27" i="10"/>
  <c r="AP27" i="10"/>
  <c r="AQ11" i="10"/>
  <c r="AJ11" i="10"/>
  <c r="AJ13" i="11"/>
  <c r="AQ13" i="11"/>
  <c r="AJ30" i="11"/>
  <c r="AQ30" i="11"/>
  <c r="AP31" i="11"/>
  <c r="AI31" i="11"/>
  <c r="AJ24" i="11"/>
  <c r="AQ24" i="11"/>
  <c r="AP11" i="11"/>
  <c r="AI11" i="11"/>
  <c r="AH25" i="11"/>
  <c r="AO25" i="11"/>
  <c r="AM37" i="11"/>
  <c r="AT37" i="11"/>
  <c r="AJ16" i="10"/>
  <c r="AQ16" i="10"/>
  <c r="AH15" i="10"/>
  <c r="AO15" i="10"/>
  <c r="AI33" i="10"/>
  <c r="AP33" i="10"/>
  <c r="AO28" i="10"/>
  <c r="AH28" i="10"/>
  <c r="AI17" i="10"/>
  <c r="AP17" i="10"/>
  <c r="AM12" i="10"/>
  <c r="AT12" i="10"/>
  <c r="AN26" i="10"/>
  <c r="AU26" i="10"/>
  <c r="AR37" i="10"/>
  <c r="AK37" i="10"/>
  <c r="AK25" i="10"/>
  <c r="AR25" i="10"/>
  <c r="AM31" i="10"/>
  <c r="AT31" i="10"/>
  <c r="AM27" i="10"/>
  <c r="AT27" i="10"/>
  <c r="AU11" i="10"/>
  <c r="AN11" i="10"/>
  <c r="AN17" i="11"/>
  <c r="AU17" i="11"/>
  <c r="AN34" i="11"/>
  <c r="AU34" i="11"/>
  <c r="AR23" i="11"/>
  <c r="AK23" i="11"/>
  <c r="AL26" i="11"/>
  <c r="AS26" i="11"/>
  <c r="AR28" i="11"/>
  <c r="AK28" i="11"/>
  <c r="AJ21" i="11"/>
  <c r="AQ21" i="11"/>
  <c r="AT11" i="11"/>
  <c r="AM11" i="11"/>
  <c r="AT25" i="11"/>
  <c r="AM25" i="11"/>
  <c r="AL12" i="11"/>
  <c r="AS12" i="11"/>
  <c r="AN33" i="11"/>
  <c r="AU33" i="11"/>
  <c r="AR32" i="11"/>
  <c r="AK32" i="11"/>
  <c r="AN20" i="11"/>
  <c r="AU20" i="11"/>
  <c r="AP14" i="11"/>
  <c r="AI14" i="11"/>
  <c r="AP31" i="12"/>
  <c r="AI31" i="12"/>
  <c r="AR21" i="12"/>
  <c r="AK21" i="12"/>
  <c r="AH29" i="12"/>
  <c r="AO29" i="12"/>
  <c r="AJ18" i="12"/>
  <c r="AQ18" i="12"/>
  <c r="AP23" i="12"/>
  <c r="AI23" i="12"/>
  <c r="AH25" i="12"/>
  <c r="AO25" i="12"/>
  <c r="AP12" i="12"/>
  <c r="AI12" i="12"/>
  <c r="AH30" i="12"/>
  <c r="AO30" i="12"/>
  <c r="AR13" i="12"/>
  <c r="AK13" i="12"/>
  <c r="AT15" i="12"/>
  <c r="AM15" i="12"/>
  <c r="AT8" i="12"/>
  <c r="AM8" i="12"/>
  <c r="AH10" i="12"/>
  <c r="AO10" i="12"/>
  <c r="AL28" i="13"/>
  <c r="AS28" i="13"/>
  <c r="AP27" i="13"/>
  <c r="AI27" i="13"/>
  <c r="AN10" i="13"/>
  <c r="AU10" i="13"/>
  <c r="AR21" i="13"/>
  <c r="AK21" i="13"/>
  <c r="AJ29" i="13"/>
  <c r="AQ29" i="13"/>
  <c r="AH32" i="11"/>
  <c r="AO32" i="11"/>
  <c r="AT14" i="11"/>
  <c r="AM14" i="11"/>
  <c r="AT31" i="12"/>
  <c r="AM31" i="12"/>
  <c r="AL20" i="12"/>
  <c r="AS20" i="12"/>
  <c r="AL21" i="12"/>
  <c r="AS21" i="12"/>
  <c r="AN29" i="12"/>
  <c r="AU29" i="12"/>
  <c r="AN18" i="12"/>
  <c r="AU18" i="12"/>
  <c r="AN23" i="12"/>
  <c r="AU23" i="12"/>
  <c r="AR19" i="12"/>
  <c r="AK19" i="12"/>
  <c r="AN17" i="12"/>
  <c r="AU17" i="12"/>
  <c r="AK9" i="12"/>
  <c r="AR9" i="12"/>
  <c r="AR27" i="12"/>
  <c r="AK27" i="12"/>
  <c r="AP15" i="12"/>
  <c r="AI15" i="12"/>
  <c r="AJ8" i="12"/>
  <c r="AQ8" i="12"/>
  <c r="AN14" i="12"/>
  <c r="AU14" i="12"/>
  <c r="AH28" i="13"/>
  <c r="AO28" i="13"/>
  <c r="AN27" i="13"/>
  <c r="AU27" i="13"/>
  <c r="AN21" i="13"/>
  <c r="AU21" i="13"/>
  <c r="AL29" i="13"/>
  <c r="AS29" i="13"/>
  <c r="AN36" i="11"/>
  <c r="AU36" i="11"/>
  <c r="AR35" i="11"/>
  <c r="AK35" i="11"/>
  <c r="AT16" i="11"/>
  <c r="AM16" i="11"/>
  <c r="AK31" i="8"/>
  <c r="AR31" i="8"/>
  <c r="AN28" i="12"/>
  <c r="AU28" i="12"/>
  <c r="AP22" i="12"/>
  <c r="AI22" i="12"/>
  <c r="AP29" i="12"/>
  <c r="AI29" i="12"/>
  <c r="AL23" i="12"/>
  <c r="AS23" i="12"/>
  <c r="AJ19" i="12"/>
  <c r="AQ19" i="12"/>
  <c r="AL12" i="12"/>
  <c r="AS12" i="12"/>
  <c r="AH34" i="12"/>
  <c r="AO34" i="12"/>
  <c r="AP27" i="12"/>
  <c r="AI27" i="12"/>
  <c r="AQ15" i="12"/>
  <c r="AJ15" i="12"/>
  <c r="AK8" i="12"/>
  <c r="AR8" i="12"/>
  <c r="AJ10" i="12"/>
  <c r="AQ10" i="12"/>
  <c r="AT28" i="13"/>
  <c r="AM28" i="13"/>
  <c r="AM27" i="13"/>
  <c r="AT27" i="13"/>
  <c r="AJ10" i="13"/>
  <c r="AQ10" i="13"/>
  <c r="AJ21" i="13"/>
  <c r="AQ21" i="13"/>
  <c r="AR29" i="13"/>
  <c r="AK29" i="13"/>
  <c r="AJ37" i="11"/>
  <c r="AQ37" i="11"/>
  <c r="AP32" i="11"/>
  <c r="AI32" i="11"/>
  <c r="AJ20" i="11"/>
  <c r="AQ20" i="11"/>
  <c r="AL14" i="11"/>
  <c r="AS14" i="11"/>
  <c r="AR31" i="12"/>
  <c r="AK31" i="12"/>
  <c r="AT20" i="12"/>
  <c r="AM20" i="12"/>
  <c r="AT21" i="12"/>
  <c r="AM21" i="12"/>
  <c r="AR29" i="12"/>
  <c r="AK29" i="12"/>
  <c r="AL18" i="12"/>
  <c r="AS18" i="12"/>
  <c r="AR23" i="12"/>
  <c r="AK23" i="12"/>
  <c r="AN19" i="12"/>
  <c r="AU19" i="12"/>
  <c r="AT17" i="12"/>
  <c r="AM17" i="12"/>
  <c r="AT9" i="12"/>
  <c r="AM9" i="12"/>
  <c r="AN27" i="12"/>
  <c r="AU27" i="12"/>
  <c r="AT16" i="12"/>
  <c r="AM16" i="12"/>
  <c r="AR11" i="12"/>
  <c r="AK11" i="12"/>
  <c r="AM10" i="12"/>
  <c r="AT10" i="12"/>
  <c r="AI33" i="13"/>
  <c r="AP33" i="13"/>
  <c r="AM10" i="13"/>
  <c r="AT10" i="13"/>
  <c r="AI21" i="13"/>
  <c r="AP21" i="13"/>
  <c r="AR22" i="13"/>
  <c r="AK22" i="13"/>
  <c r="AR14" i="13"/>
  <c r="AK14" i="13"/>
  <c r="AR18" i="13"/>
  <c r="AK18" i="13"/>
  <c r="AN31" i="13"/>
  <c r="AU31" i="13"/>
  <c r="AN19" i="13"/>
  <c r="AU19" i="13"/>
  <c r="AN15" i="13"/>
  <c r="AU15" i="13"/>
  <c r="AH9" i="13"/>
  <c r="AO9" i="13"/>
  <c r="AL24" i="13"/>
  <c r="AS24" i="13"/>
  <c r="AU37" i="14"/>
  <c r="AN37" i="14"/>
  <c r="AK32" i="14"/>
  <c r="AR32" i="14"/>
  <c r="AS17" i="14"/>
  <c r="AL17" i="14"/>
  <c r="AU31" i="14"/>
  <c r="AN31" i="14"/>
  <c r="AU19" i="14"/>
  <c r="AN19" i="14"/>
  <c r="AM30" i="14"/>
  <c r="AT30" i="14"/>
  <c r="AM28" i="14"/>
  <c r="AT28" i="14"/>
  <c r="AM29" i="14"/>
  <c r="AT29" i="14"/>
  <c r="AM16" i="14"/>
  <c r="AT16" i="14"/>
  <c r="AL12" i="14"/>
  <c r="AS12" i="14"/>
  <c r="AM14" i="14"/>
  <c r="AT14" i="14"/>
  <c r="AU27" i="14"/>
  <c r="AN27" i="14"/>
  <c r="AM22" i="14"/>
  <c r="AT22" i="14"/>
  <c r="AP22" i="13"/>
  <c r="AI22" i="13"/>
  <c r="AH14" i="13"/>
  <c r="AO14" i="13"/>
  <c r="AH18" i="13"/>
  <c r="AO18" i="13"/>
  <c r="AJ20" i="13"/>
  <c r="AQ20" i="13"/>
  <c r="AH12" i="13"/>
  <c r="AO12" i="13"/>
  <c r="AK9" i="13"/>
  <c r="AR9" i="13"/>
  <c r="AP24" i="13"/>
  <c r="AI24" i="13"/>
  <c r="AJ32" i="14"/>
  <c r="AQ32" i="14"/>
  <c r="AQ17" i="14"/>
  <c r="AJ17" i="14"/>
  <c r="AI31" i="14"/>
  <c r="AP31" i="14"/>
  <c r="AJ34" i="14"/>
  <c r="AQ34" i="14"/>
  <c r="AO28" i="14"/>
  <c r="AH28" i="14"/>
  <c r="AO20" i="14"/>
  <c r="AH20" i="14"/>
  <c r="AO26" i="14"/>
  <c r="AH26" i="14"/>
  <c r="AQ14" i="14"/>
  <c r="AJ14" i="14"/>
  <c r="AM23" i="14"/>
  <c r="AT23" i="14"/>
  <c r="AH10" i="14"/>
  <c r="AO10" i="14"/>
  <c r="AT17" i="13"/>
  <c r="AM17" i="13"/>
  <c r="AL30" i="13"/>
  <c r="AS30" i="13"/>
  <c r="AR35" i="13"/>
  <c r="AK35" i="13"/>
  <c r="AN20" i="13"/>
  <c r="AU20" i="13"/>
  <c r="AN16" i="13"/>
  <c r="AU16" i="13"/>
  <c r="AK15" i="13"/>
  <c r="AR15" i="13"/>
  <c r="AT9" i="13"/>
  <c r="AM9" i="13"/>
  <c r="AR24" i="13"/>
  <c r="AK24" i="13"/>
  <c r="AK37" i="14"/>
  <c r="AR37" i="14"/>
  <c r="AS32" i="14"/>
  <c r="AL32" i="14"/>
  <c r="AM17" i="14"/>
  <c r="AT17" i="14"/>
  <c r="AM31" i="14"/>
  <c r="AT31" i="14"/>
  <c r="AK19" i="14"/>
  <c r="AR19" i="14"/>
  <c r="AN30" i="14"/>
  <c r="AU30" i="14"/>
  <c r="AN28" i="14"/>
  <c r="AU28" i="14"/>
  <c r="AK29" i="14"/>
  <c r="AR29" i="14"/>
  <c r="AU16" i="14"/>
  <c r="AN16" i="14"/>
  <c r="AT12" i="14"/>
  <c r="AM12" i="14"/>
  <c r="AK35" i="14"/>
  <c r="AR35" i="14"/>
  <c r="AH23" i="14"/>
  <c r="AO23" i="14"/>
  <c r="AP10" i="14"/>
  <c r="AI10" i="14"/>
  <c r="AQ22" i="13"/>
  <c r="AJ22" i="13"/>
  <c r="AP30" i="13"/>
  <c r="AI30" i="13"/>
  <c r="AM31" i="13"/>
  <c r="AT31" i="13"/>
  <c r="AJ19" i="13"/>
  <c r="AQ19" i="13"/>
  <c r="AI12" i="13"/>
  <c r="AP12" i="13"/>
  <c r="AJ11" i="13"/>
  <c r="AQ11" i="13"/>
  <c r="AJ24" i="13"/>
  <c r="AQ24" i="13"/>
  <c r="AQ37" i="14"/>
  <c r="AJ37" i="14"/>
  <c r="AH21" i="14"/>
  <c r="AO21" i="14"/>
  <c r="AH31" i="14"/>
  <c r="AO31" i="14"/>
  <c r="AO34" i="14"/>
  <c r="AH34" i="14"/>
  <c r="AI36" i="14"/>
  <c r="AP36" i="14"/>
  <c r="AI29" i="14"/>
  <c r="AP29" i="14"/>
  <c r="AI16" i="14"/>
  <c r="AP16" i="14"/>
  <c r="AI13" i="14"/>
  <c r="AP13" i="14"/>
  <c r="AH35" i="14"/>
  <c r="AO35" i="14"/>
  <c r="AQ23" i="14"/>
  <c r="AJ23" i="14"/>
  <c r="AM10" i="9"/>
  <c r="AT10" i="9"/>
  <c r="AJ35" i="7"/>
  <c r="AQ35" i="7"/>
  <c r="AJ23" i="7"/>
  <c r="AQ23" i="7"/>
  <c r="AL32" i="7"/>
  <c r="AS32" i="7"/>
  <c r="AP29" i="7"/>
  <c r="AI29" i="7"/>
  <c r="AH17" i="7"/>
  <c r="AO17" i="7"/>
  <c r="AT37" i="7"/>
  <c r="AM37" i="7"/>
  <c r="AK23" i="7"/>
  <c r="AR23" i="7"/>
  <c r="AH16" i="7"/>
  <c r="AO16" i="7"/>
  <c r="AQ31" i="8"/>
  <c r="AJ31" i="8"/>
  <c r="AL13" i="13"/>
  <c r="AS13" i="13"/>
  <c r="AR26" i="7"/>
  <c r="AK26" i="7"/>
  <c r="AR36" i="7"/>
  <c r="AK36" i="7"/>
  <c r="AJ32" i="7"/>
  <c r="AQ32" i="7"/>
  <c r="AL29" i="7"/>
  <c r="AS29" i="7"/>
  <c r="AN33" i="7"/>
  <c r="AU33" i="7"/>
  <c r="AL17" i="7"/>
  <c r="AS17" i="7"/>
  <c r="AI34" i="7"/>
  <c r="AP34" i="7"/>
  <c r="AT33" i="7"/>
  <c r="AM33" i="7"/>
  <c r="AN16" i="7"/>
  <c r="AU16" i="7"/>
  <c r="AN10" i="9"/>
  <c r="AU10" i="9"/>
  <c r="AP13" i="13"/>
  <c r="AI13" i="13"/>
  <c r="AP33" i="7"/>
  <c r="AI33" i="7"/>
  <c r="AJ17" i="7"/>
  <c r="AQ17" i="7"/>
  <c r="AI36" i="7"/>
  <c r="AP36" i="7"/>
  <c r="AN22" i="7"/>
  <c r="AU22" i="7"/>
  <c r="AN25" i="7"/>
  <c r="AU25" i="7"/>
  <c r="AT25" i="7"/>
  <c r="AM25" i="7"/>
  <c r="AT23" i="7"/>
  <c r="AM23" i="7"/>
  <c r="AK35" i="7"/>
  <c r="AR35" i="7"/>
  <c r="AP17" i="7"/>
  <c r="AI17" i="7"/>
  <c r="AK21" i="7"/>
  <c r="AR21" i="7"/>
  <c r="AI18" i="10"/>
  <c r="AP18" i="10"/>
  <c r="AI18" i="14"/>
  <c r="AP18" i="14"/>
  <c r="AJ28" i="7"/>
  <c r="AQ28" i="7"/>
  <c r="AP35" i="7"/>
  <c r="AI35" i="7"/>
  <c r="AN35" i="7"/>
  <c r="AU35" i="7"/>
  <c r="AH32" i="7"/>
  <c r="AO32" i="7"/>
  <c r="AI22" i="7"/>
  <c r="AP22" i="7"/>
  <c r="AH26" i="7"/>
  <c r="AO26" i="7"/>
  <c r="AH35" i="7"/>
  <c r="AO35" i="7"/>
  <c r="AP37" i="7"/>
  <c r="AI37" i="7"/>
  <c r="AR24" i="7"/>
  <c r="AK24" i="7"/>
  <c r="AR20" i="7"/>
  <c r="AK20" i="7"/>
  <c r="AS18" i="10"/>
  <c r="AL18" i="10"/>
  <c r="AM18" i="14"/>
  <c r="AT18" i="14"/>
  <c r="AN27" i="7"/>
  <c r="AU27" i="7"/>
  <c r="AN15" i="7"/>
  <c r="AU15" i="7"/>
  <c r="AL13" i="7"/>
  <c r="AS13" i="7"/>
  <c r="AJ11" i="7"/>
  <c r="AQ11" i="7"/>
  <c r="AL14" i="7"/>
  <c r="AS14" i="7"/>
  <c r="AJ12" i="7"/>
  <c r="AQ12" i="7"/>
  <c r="AL10" i="7"/>
  <c r="AS10" i="7"/>
  <c r="AN13" i="7"/>
  <c r="AU13" i="7"/>
  <c r="AL11" i="7"/>
  <c r="AS11" i="7"/>
  <c r="AK15" i="7"/>
  <c r="AR15" i="7"/>
  <c r="AP13" i="7"/>
  <c r="AI13" i="7"/>
  <c r="AJ10" i="7"/>
  <c r="AQ10" i="7"/>
  <c r="AR10" i="11"/>
  <c r="AK10" i="11"/>
  <c r="AL10" i="11"/>
  <c r="AS10" i="11"/>
  <c r="AP30" i="4"/>
  <c r="AI30" i="4"/>
  <c r="AQ23" i="4"/>
  <c r="AJ23" i="4"/>
  <c r="AR33" i="4"/>
  <c r="AK33" i="4"/>
  <c r="AS20" i="4"/>
  <c r="AL20" i="4"/>
  <c r="AO34" i="4"/>
  <c r="AH34" i="4"/>
  <c r="AU30" i="4"/>
  <c r="AN30" i="4"/>
  <c r="AT30" i="4"/>
  <c r="AM30" i="4"/>
  <c r="AS28" i="4"/>
  <c r="AL28" i="4"/>
  <c r="AR28" i="4"/>
  <c r="AK28" i="4"/>
  <c r="AP19" i="4"/>
  <c r="AI19" i="4"/>
  <c r="AO19" i="4"/>
  <c r="AH19" i="4"/>
  <c r="AU23" i="4"/>
  <c r="AN23" i="4"/>
  <c r="AU32" i="4"/>
  <c r="AN32" i="4"/>
  <c r="AT32" i="4"/>
  <c r="AM32" i="4"/>
  <c r="AR37" i="4"/>
  <c r="AK37" i="4"/>
  <c r="AJ37" i="4"/>
  <c r="AQ37" i="4"/>
  <c r="AP35" i="4"/>
  <c r="AI35" i="4"/>
  <c r="AO35" i="4"/>
  <c r="AH35" i="4"/>
  <c r="AU33" i="4"/>
  <c r="AN33" i="4"/>
  <c r="AT31" i="4"/>
  <c r="AM31" i="4"/>
  <c r="AS31" i="4"/>
  <c r="AL31" i="4"/>
  <c r="AR29" i="4"/>
  <c r="AK29" i="4"/>
  <c r="AQ29" i="4"/>
  <c r="AJ29" i="4"/>
  <c r="AP27" i="4"/>
  <c r="AI27" i="4"/>
  <c r="AO27" i="4"/>
  <c r="AH27" i="4"/>
  <c r="AU25" i="4"/>
  <c r="AN25" i="4"/>
  <c r="AU36" i="4"/>
  <c r="AN36" i="4"/>
  <c r="AT36" i="4"/>
  <c r="AM36" i="4"/>
  <c r="AS24" i="4"/>
  <c r="AL24" i="4"/>
  <c r="AR24" i="4"/>
  <c r="AK24" i="4"/>
  <c r="AQ22" i="4"/>
  <c r="AJ22" i="4"/>
  <c r="AP22" i="4"/>
  <c r="AI22" i="4"/>
  <c r="AO20" i="4"/>
  <c r="AH20" i="4"/>
  <c r="AU18" i="4"/>
  <c r="AN18" i="4"/>
  <c r="AT18" i="4"/>
  <c r="AM18" i="4"/>
  <c r="AQ16" i="4"/>
  <c r="AJ16" i="4"/>
  <c r="AR16" i="4"/>
  <c r="AK16" i="4"/>
  <c r="AP17" i="4"/>
  <c r="AI17" i="4"/>
  <c r="AO17" i="4"/>
  <c r="AH17" i="4"/>
  <c r="AU21" i="4"/>
  <c r="AN21" i="4"/>
  <c r="AU26" i="4"/>
  <c r="AN26" i="4"/>
  <c r="AT26" i="4"/>
  <c r="AM26" i="4"/>
  <c r="AO15" i="4"/>
  <c r="AH15" i="4"/>
  <c r="AU13" i="4"/>
  <c r="AN13" i="4"/>
  <c r="AT12" i="4"/>
  <c r="AM12" i="4"/>
  <c r="AS11" i="4"/>
  <c r="AL11" i="4"/>
  <c r="AK10" i="4"/>
  <c r="AP15" i="4"/>
  <c r="AI15" i="4"/>
  <c r="AO14" i="4"/>
  <c r="AH14" i="4"/>
  <c r="AU12" i="4"/>
  <c r="AN12" i="4"/>
  <c r="AT11" i="4"/>
  <c r="AM11" i="4"/>
  <c r="AS10" i="4"/>
  <c r="AL10" i="4"/>
  <c r="AS34" i="4"/>
  <c r="AL34" i="4"/>
  <c r="AO28" i="4"/>
  <c r="AH28" i="4"/>
  <c r="AR23" i="4"/>
  <c r="AK23" i="4"/>
  <c r="AN37" i="4"/>
  <c r="AU37" i="4"/>
  <c r="AP31" i="4"/>
  <c r="AI31" i="4"/>
  <c r="AU22" i="4"/>
  <c r="AN22" i="4"/>
  <c r="AU34" i="4"/>
  <c r="AN34" i="4"/>
  <c r="AT34" i="4"/>
  <c r="AM34" i="4"/>
  <c r="AS30" i="4"/>
  <c r="AL30" i="4"/>
  <c r="AR30" i="4"/>
  <c r="AK30" i="4"/>
  <c r="AQ28" i="4"/>
  <c r="AJ28" i="4"/>
  <c r="AP28" i="4"/>
  <c r="AI28" i="4"/>
  <c r="AU19" i="4"/>
  <c r="AN19" i="4"/>
  <c r="AT23" i="4"/>
  <c r="AM23" i="4"/>
  <c r="AS23" i="4"/>
  <c r="AL23" i="4"/>
  <c r="AS32" i="4"/>
  <c r="AL32" i="4"/>
  <c r="AR32" i="4"/>
  <c r="AK32" i="4"/>
  <c r="AI37" i="4"/>
  <c r="AP37" i="4"/>
  <c r="AO37" i="4"/>
  <c r="AH37" i="4"/>
  <c r="AU35" i="4"/>
  <c r="AN35" i="4"/>
  <c r="AT33" i="4"/>
  <c r="AM33" i="4"/>
  <c r="AS33" i="4"/>
  <c r="AL33" i="4"/>
  <c r="AR31" i="4"/>
  <c r="AK31" i="4"/>
  <c r="AQ31" i="4"/>
  <c r="AJ31" i="4"/>
  <c r="AP29" i="4"/>
  <c r="AI29" i="4"/>
  <c r="AO29" i="4"/>
  <c r="AH29" i="4"/>
  <c r="AU27" i="4"/>
  <c r="AN27" i="4"/>
  <c r="AT25" i="4"/>
  <c r="AM25" i="4"/>
  <c r="AS25" i="4"/>
  <c r="AL25" i="4"/>
  <c r="AS36" i="4"/>
  <c r="AL36" i="4"/>
  <c r="AR36" i="4"/>
  <c r="AK36" i="4"/>
  <c r="AQ24" i="4"/>
  <c r="AJ24" i="4"/>
  <c r="AP24" i="4"/>
  <c r="AI24" i="4"/>
  <c r="AO22" i="4"/>
  <c r="AH22" i="4"/>
  <c r="AU20" i="4"/>
  <c r="AN20" i="4"/>
  <c r="AT20" i="4"/>
  <c r="AM20" i="4"/>
  <c r="AS18" i="4"/>
  <c r="AL18" i="4"/>
  <c r="AR18" i="4"/>
  <c r="AK18" i="4"/>
  <c r="AS16" i="4"/>
  <c r="AL16" i="4"/>
  <c r="AT16" i="4"/>
  <c r="AM16" i="4"/>
  <c r="AU17" i="4"/>
  <c r="AN17" i="4"/>
  <c r="AT21" i="4"/>
  <c r="AM21" i="4"/>
  <c r="AS21" i="4"/>
  <c r="AL21" i="4"/>
  <c r="AS26" i="4"/>
  <c r="AL26" i="4"/>
  <c r="AR26" i="4"/>
  <c r="AK26" i="4"/>
  <c r="AU15" i="4"/>
  <c r="AN15" i="4"/>
  <c r="AT14" i="4"/>
  <c r="AM14" i="4"/>
  <c r="AS13" i="4"/>
  <c r="AL13" i="4"/>
  <c r="AR12" i="4"/>
  <c r="AK12" i="4"/>
  <c r="AQ11" i="4"/>
  <c r="AJ11" i="4"/>
  <c r="AP10" i="4"/>
  <c r="AI10" i="4"/>
  <c r="AU14" i="4"/>
  <c r="AN14" i="4"/>
  <c r="AT13" i="4"/>
  <c r="AM13" i="4"/>
  <c r="AS12" i="4"/>
  <c r="AL12" i="4"/>
  <c r="AR11" i="4"/>
  <c r="AK11" i="4"/>
  <c r="AQ10" i="4"/>
  <c r="AR34" i="4"/>
  <c r="AK34" i="4"/>
  <c r="AT19" i="4"/>
  <c r="AM19" i="4"/>
  <c r="AQ32" i="4"/>
  <c r="AJ32" i="4"/>
  <c r="AS35" i="4"/>
  <c r="AL35" i="4"/>
  <c r="AO31" i="4"/>
  <c r="AH31" i="4"/>
  <c r="AT27" i="4"/>
  <c r="AM27" i="4"/>
  <c r="AR25" i="4"/>
  <c r="AK25" i="4"/>
  <c r="AQ36" i="4"/>
  <c r="AJ36" i="4"/>
  <c r="AP36" i="4"/>
  <c r="AI36" i="4"/>
  <c r="AO24" i="4"/>
  <c r="AH24" i="4"/>
  <c r="AT22" i="4"/>
  <c r="AM22" i="4"/>
  <c r="AR20" i="4"/>
  <c r="AK20" i="4"/>
  <c r="AP18" i="4"/>
  <c r="AI18" i="4"/>
  <c r="AU16" i="4"/>
  <c r="AN16" i="4"/>
  <c r="AT17" i="4"/>
  <c r="AM17" i="4"/>
  <c r="AS17" i="4"/>
  <c r="AL17" i="4"/>
  <c r="AR21" i="4"/>
  <c r="AK21" i="4"/>
  <c r="AQ21" i="4"/>
  <c r="AJ21" i="4"/>
  <c r="AQ26" i="4"/>
  <c r="AJ26" i="4"/>
  <c r="AP26" i="4"/>
  <c r="AI26" i="4"/>
  <c r="AS15" i="4"/>
  <c r="AL15" i="4"/>
  <c r="AR14" i="4"/>
  <c r="AK14" i="4"/>
  <c r="AQ13" i="4"/>
  <c r="AJ13" i="4"/>
  <c r="AP12" i="4"/>
  <c r="AI12" i="4"/>
  <c r="AO11" i="4"/>
  <c r="AT15" i="4"/>
  <c r="AM15" i="4"/>
  <c r="AS14" i="4"/>
  <c r="AL14" i="4"/>
  <c r="AR13" i="4"/>
  <c r="AK13" i="4"/>
  <c r="AQ12" i="4"/>
  <c r="AJ12" i="4"/>
  <c r="AP11" i="4"/>
  <c r="AI11" i="4"/>
  <c r="AO10" i="4"/>
  <c r="AH10" i="4"/>
  <c r="AQ30" i="4"/>
  <c r="AJ30" i="4"/>
  <c r="AS19" i="4"/>
  <c r="AL19" i="4"/>
  <c r="AP32" i="4"/>
  <c r="AI32" i="4"/>
  <c r="AT35" i="4"/>
  <c r="AM35" i="4"/>
  <c r="AQ33" i="4"/>
  <c r="AJ33" i="4"/>
  <c r="AU29" i="4"/>
  <c r="AN29" i="4"/>
  <c r="AS27" i="4"/>
  <c r="AL27" i="4"/>
  <c r="AQ25" i="4"/>
  <c r="AJ25" i="4"/>
  <c r="AQ18" i="4"/>
  <c r="AJ18" i="4"/>
  <c r="AQ34" i="4"/>
  <c r="AJ34" i="4"/>
  <c r="AP34" i="4"/>
  <c r="AI34" i="4"/>
  <c r="AO30" i="4"/>
  <c r="AH30" i="4"/>
  <c r="AU28" i="4"/>
  <c r="AN28" i="4"/>
  <c r="AT28" i="4"/>
  <c r="AM28" i="4"/>
  <c r="AR19" i="4"/>
  <c r="AK19" i="4"/>
  <c r="AQ19" i="4"/>
  <c r="AJ19" i="4"/>
  <c r="AP23" i="4"/>
  <c r="AI23" i="4"/>
  <c r="AO23" i="4"/>
  <c r="AH23" i="4"/>
  <c r="AO32" i="4"/>
  <c r="AH32" i="4"/>
  <c r="AM37" i="4"/>
  <c r="AT37" i="4"/>
  <c r="AS37" i="4"/>
  <c r="AL37" i="4"/>
  <c r="AR35" i="4"/>
  <c r="AK35" i="4"/>
  <c r="AQ35" i="4"/>
  <c r="AJ35" i="4"/>
  <c r="AP33" i="4"/>
  <c r="AI33" i="4"/>
  <c r="AO33" i="4"/>
  <c r="AH33" i="4"/>
  <c r="AU31" i="4"/>
  <c r="AN31" i="4"/>
  <c r="AT29" i="4"/>
  <c r="AM29" i="4"/>
  <c r="AS29" i="4"/>
  <c r="AL29" i="4"/>
  <c r="AR27" i="4"/>
  <c r="AK27" i="4"/>
  <c r="AQ27" i="4"/>
  <c r="AJ27" i="4"/>
  <c r="AP25" i="4"/>
  <c r="AI25" i="4"/>
  <c r="AO25" i="4"/>
  <c r="AH25" i="4"/>
  <c r="AO36" i="4"/>
  <c r="AH36" i="4"/>
  <c r="AU24" i="4"/>
  <c r="AN24" i="4"/>
  <c r="AT24" i="4"/>
  <c r="AM24" i="4"/>
  <c r="AS22" i="4"/>
  <c r="AL22" i="4"/>
  <c r="AR22" i="4"/>
  <c r="AK22" i="4"/>
  <c r="AQ20" i="4"/>
  <c r="AJ20" i="4"/>
  <c r="AP20" i="4"/>
  <c r="AI20" i="4"/>
  <c r="AO18" i="4"/>
  <c r="AH18" i="4"/>
  <c r="AO16" i="4"/>
  <c r="AH16" i="4"/>
  <c r="AP16" i="4"/>
  <c r="AI16" i="4"/>
  <c r="AR17" i="4"/>
  <c r="AK17" i="4"/>
  <c r="AQ17" i="4"/>
  <c r="AJ17" i="4"/>
  <c r="AP21" i="4"/>
  <c r="AI21" i="4"/>
  <c r="AO21" i="4"/>
  <c r="AH21" i="4"/>
  <c r="AO26" i="4"/>
  <c r="AH26" i="4"/>
  <c r="AQ15" i="4"/>
  <c r="AJ15" i="4"/>
  <c r="AP14" i="4"/>
  <c r="AI14" i="4"/>
  <c r="AO13" i="4"/>
  <c r="AH13" i="4"/>
  <c r="AU11" i="4"/>
  <c r="AN11" i="4"/>
  <c r="AT10" i="4"/>
  <c r="AM10" i="4"/>
  <c r="AR15" i="4"/>
  <c r="AK15" i="4"/>
  <c r="AQ14" i="4"/>
  <c r="AJ14" i="4"/>
  <c r="AP13" i="4"/>
  <c r="AI13" i="4"/>
  <c r="AO12" i="4"/>
  <c r="AH12" i="4"/>
  <c r="AU10" i="4"/>
  <c r="AN10" i="4"/>
  <c r="I8" i="13"/>
  <c r="N8" i="13"/>
  <c r="O8" i="13"/>
  <c r="L8" i="13"/>
  <c r="M8" i="13"/>
  <c r="J8" i="13"/>
  <c r="K8" i="13"/>
  <c r="Q28" i="2"/>
  <c r="X28" i="2"/>
  <c r="V28" i="2"/>
  <c r="AL28" i="2" s="1"/>
  <c r="W28" i="2"/>
  <c r="T28" i="2"/>
  <c r="R28" i="2"/>
  <c r="U28" i="2"/>
  <c r="S28" i="2"/>
  <c r="Q18" i="2"/>
  <c r="X18" i="2"/>
  <c r="AN18" i="2" s="1"/>
  <c r="V18" i="2"/>
  <c r="T18" i="2"/>
  <c r="R18" i="2"/>
  <c r="W18" i="2"/>
  <c r="S18" i="2"/>
  <c r="U18" i="2"/>
  <c r="Q16" i="2"/>
  <c r="X16" i="2"/>
  <c r="V16" i="2"/>
  <c r="AL16" i="2" s="1"/>
  <c r="T16" i="2"/>
  <c r="R16" i="2"/>
  <c r="U16" i="2"/>
  <c r="W16" i="2"/>
  <c r="S16" i="2"/>
  <c r="Q14" i="2"/>
  <c r="X14" i="2"/>
  <c r="AN14" i="2" s="1"/>
  <c r="V14" i="2"/>
  <c r="T14" i="2"/>
  <c r="R14" i="2"/>
  <c r="W14" i="2"/>
  <c r="S14" i="2"/>
  <c r="U14" i="2"/>
  <c r="Q12" i="2"/>
  <c r="X12" i="2"/>
  <c r="V12" i="2"/>
  <c r="AL12" i="2" s="1"/>
  <c r="T12" i="2"/>
  <c r="R12" i="2"/>
  <c r="U12" i="2"/>
  <c r="W12" i="2"/>
  <c r="S12" i="2"/>
  <c r="Q10" i="2"/>
  <c r="X10" i="2"/>
  <c r="AN10" i="2" s="1"/>
  <c r="V10" i="2"/>
  <c r="T10" i="2"/>
  <c r="R10" i="2"/>
  <c r="W10" i="2"/>
  <c r="S10" i="2"/>
  <c r="U10" i="2"/>
  <c r="Z21" i="2"/>
  <c r="AF21" i="2"/>
  <c r="AD21" i="2"/>
  <c r="AR21" i="2" s="1"/>
  <c r="AB21" i="2"/>
  <c r="AE21" i="2"/>
  <c r="AA21" i="2"/>
  <c r="AG21" i="2"/>
  <c r="AC21" i="2"/>
  <c r="Z23" i="2"/>
  <c r="AF23" i="2"/>
  <c r="AT23" i="2" s="1"/>
  <c r="AD23" i="2"/>
  <c r="AB23" i="2"/>
  <c r="AG23" i="2"/>
  <c r="AC23" i="2"/>
  <c r="AA23" i="2"/>
  <c r="AE23" i="2"/>
  <c r="Z25" i="2"/>
  <c r="AF25" i="2"/>
  <c r="AD25" i="2"/>
  <c r="AR25" i="2" s="1"/>
  <c r="AB25" i="2"/>
  <c r="AE25" i="2"/>
  <c r="AA25" i="2"/>
  <c r="AC25" i="2"/>
  <c r="AG25" i="2"/>
  <c r="Z27" i="2"/>
  <c r="AF27" i="2"/>
  <c r="AT27" i="2" s="1"/>
  <c r="AD27" i="2"/>
  <c r="AB27" i="2"/>
  <c r="AG27" i="2"/>
  <c r="AC27" i="2"/>
  <c r="AE27" i="2"/>
  <c r="AA27" i="2"/>
  <c r="Z28" i="2"/>
  <c r="AG28" i="2"/>
  <c r="AE28" i="2"/>
  <c r="AS28" i="2" s="1"/>
  <c r="AC28" i="2"/>
  <c r="AA28" i="2"/>
  <c r="AD28" i="2"/>
  <c r="AF28" i="2"/>
  <c r="AB28" i="2"/>
  <c r="Z30" i="2"/>
  <c r="AG30" i="2"/>
  <c r="AU30" i="2" s="1"/>
  <c r="AE30" i="2"/>
  <c r="AC30" i="2"/>
  <c r="AA30" i="2"/>
  <c r="AF30" i="2"/>
  <c r="AB30" i="2"/>
  <c r="AD30" i="2"/>
  <c r="Z32" i="2"/>
  <c r="AG32" i="2"/>
  <c r="AE32" i="2"/>
  <c r="AS32" i="2" s="1"/>
  <c r="AC32" i="2"/>
  <c r="AA32" i="2"/>
  <c r="AD32" i="2"/>
  <c r="AB32" i="2"/>
  <c r="AF32" i="2"/>
  <c r="Z34" i="2"/>
  <c r="AG34" i="2"/>
  <c r="AU34" i="2" s="1"/>
  <c r="AE34" i="2"/>
  <c r="AC34" i="2"/>
  <c r="AA34" i="2"/>
  <c r="AF34" i="2"/>
  <c r="AB34" i="2"/>
  <c r="AD34" i="2"/>
  <c r="Z36" i="2"/>
  <c r="AG36" i="2"/>
  <c r="AE36" i="2"/>
  <c r="AS36" i="2" s="1"/>
  <c r="AC36" i="2"/>
  <c r="AA36" i="2"/>
  <c r="AD36" i="2"/>
  <c r="AF36" i="2"/>
  <c r="AB36" i="2"/>
  <c r="Z29" i="2"/>
  <c r="AF29" i="2"/>
  <c r="AD29" i="2"/>
  <c r="AR29" i="2" s="1"/>
  <c r="AB29" i="2"/>
  <c r="AE29" i="2"/>
  <c r="AA29" i="2"/>
  <c r="AG29" i="2"/>
  <c r="AC29" i="2"/>
  <c r="Z31" i="2"/>
  <c r="AF31" i="2"/>
  <c r="AT31" i="2" s="1"/>
  <c r="AD31" i="2"/>
  <c r="AB31" i="2"/>
  <c r="AG31" i="2"/>
  <c r="AC31" i="2"/>
  <c r="AA31" i="2"/>
  <c r="AE31" i="2"/>
  <c r="Z33" i="2"/>
  <c r="AF33" i="2"/>
  <c r="AD33" i="2"/>
  <c r="AR33" i="2" s="1"/>
  <c r="AB33" i="2"/>
  <c r="AE33" i="2"/>
  <c r="AA33" i="2"/>
  <c r="AC33" i="2"/>
  <c r="AG33" i="2"/>
  <c r="Z35" i="2"/>
  <c r="AF35" i="2"/>
  <c r="AT35" i="2" s="1"/>
  <c r="AD35" i="2"/>
  <c r="AB35" i="2"/>
  <c r="AG35" i="2"/>
  <c r="AC35" i="2"/>
  <c r="AE35" i="2"/>
  <c r="AA35" i="2"/>
  <c r="Q26" i="2"/>
  <c r="X26" i="2"/>
  <c r="AN26" i="2" s="1"/>
  <c r="V26" i="2"/>
  <c r="AL26" i="2" s="1"/>
  <c r="T26" i="2"/>
  <c r="AJ26" i="2" s="1"/>
  <c r="R26" i="2"/>
  <c r="AH26" i="2" s="1"/>
  <c r="W26" i="2"/>
  <c r="AM26" i="2" s="1"/>
  <c r="U26" i="2"/>
  <c r="AK26" i="2" s="1"/>
  <c r="S26" i="2"/>
  <c r="AI26" i="2" s="1"/>
  <c r="Z24" i="2"/>
  <c r="AG24" i="2"/>
  <c r="AE24" i="2"/>
  <c r="AS24" i="2" s="1"/>
  <c r="AC24" i="2"/>
  <c r="AA24" i="2"/>
  <c r="AD24" i="2"/>
  <c r="AB24" i="2"/>
  <c r="AF24" i="2"/>
  <c r="Q22" i="2"/>
  <c r="X22" i="2"/>
  <c r="AN22" i="2" s="1"/>
  <c r="V22" i="2"/>
  <c r="AL22" i="2" s="1"/>
  <c r="T22" i="2"/>
  <c r="AJ22" i="2" s="1"/>
  <c r="R22" i="2"/>
  <c r="AH22" i="2" s="1"/>
  <c r="W22" i="2"/>
  <c r="AM22" i="2" s="1"/>
  <c r="U22" i="2"/>
  <c r="AK22" i="2" s="1"/>
  <c r="S22" i="2"/>
  <c r="AI22" i="2" s="1"/>
  <c r="Z20" i="2"/>
  <c r="AG20" i="2"/>
  <c r="AE20" i="2"/>
  <c r="AS20" i="2" s="1"/>
  <c r="AC20" i="2"/>
  <c r="AA20" i="2"/>
  <c r="AD20" i="2"/>
  <c r="AF20" i="2"/>
  <c r="AB20" i="2"/>
  <c r="Z18" i="2"/>
  <c r="AG18" i="2"/>
  <c r="AU18" i="2" s="1"/>
  <c r="AE18" i="2"/>
  <c r="AC18" i="2"/>
  <c r="AA18" i="2"/>
  <c r="AF18" i="2"/>
  <c r="AB18" i="2"/>
  <c r="AD18" i="2"/>
  <c r="Z16" i="2"/>
  <c r="AG16" i="2"/>
  <c r="AE16" i="2"/>
  <c r="AS16" i="2" s="1"/>
  <c r="AC16" i="2"/>
  <c r="AA16" i="2"/>
  <c r="AD16" i="2"/>
  <c r="AB16" i="2"/>
  <c r="AF16" i="2"/>
  <c r="Z14" i="2"/>
  <c r="AG14" i="2"/>
  <c r="AU14" i="2" s="1"/>
  <c r="AE14" i="2"/>
  <c r="AC14" i="2"/>
  <c r="AA14" i="2"/>
  <c r="AF14" i="2"/>
  <c r="AB14" i="2"/>
  <c r="AD14" i="2"/>
  <c r="Z12" i="2"/>
  <c r="AG12" i="2"/>
  <c r="AE12" i="2"/>
  <c r="AS12" i="2" s="1"/>
  <c r="AC12" i="2"/>
  <c r="AA12" i="2"/>
  <c r="AF12" i="2"/>
  <c r="AB12" i="2"/>
  <c r="AD12" i="2"/>
  <c r="Z10" i="2"/>
  <c r="AG10" i="2"/>
  <c r="AU10" i="2" s="1"/>
  <c r="AE10" i="2"/>
  <c r="AC10" i="2"/>
  <c r="AA10" i="2"/>
  <c r="AD10" i="2"/>
  <c r="AF10" i="2"/>
  <c r="AB10" i="2"/>
  <c r="Q21" i="2"/>
  <c r="W21" i="2"/>
  <c r="U21" i="2"/>
  <c r="AK21" i="2" s="1"/>
  <c r="S21" i="2"/>
  <c r="X21" i="2"/>
  <c r="V21" i="2"/>
  <c r="R21" i="2"/>
  <c r="T21" i="2"/>
  <c r="Q23" i="2"/>
  <c r="W23" i="2"/>
  <c r="AM23" i="2" s="1"/>
  <c r="U23" i="2"/>
  <c r="S23" i="2"/>
  <c r="X23" i="2"/>
  <c r="V23" i="2"/>
  <c r="T23" i="2"/>
  <c r="R23" i="2"/>
  <c r="Q25" i="2"/>
  <c r="W25" i="2"/>
  <c r="U25" i="2"/>
  <c r="AK25" i="2" s="1"/>
  <c r="S25" i="2"/>
  <c r="X25" i="2"/>
  <c r="V25" i="2"/>
  <c r="T25" i="2"/>
  <c r="R25" i="2"/>
  <c r="Q27" i="2"/>
  <c r="W27" i="2"/>
  <c r="AM27" i="2" s="1"/>
  <c r="U27" i="2"/>
  <c r="S27" i="2"/>
  <c r="X27" i="2"/>
  <c r="V27" i="2"/>
  <c r="T27" i="2"/>
  <c r="R27" i="2"/>
  <c r="Q30" i="2"/>
  <c r="X30" i="2"/>
  <c r="AN30" i="2" s="1"/>
  <c r="V30" i="2"/>
  <c r="T30" i="2"/>
  <c r="R30" i="2"/>
  <c r="U30" i="2"/>
  <c r="W30" i="2"/>
  <c r="S30" i="2"/>
  <c r="Q32" i="2"/>
  <c r="X32" i="2"/>
  <c r="V32" i="2"/>
  <c r="AL32" i="2" s="1"/>
  <c r="T32" i="2"/>
  <c r="R32" i="2"/>
  <c r="W32" i="2"/>
  <c r="S32" i="2"/>
  <c r="U32" i="2"/>
  <c r="Q34" i="2"/>
  <c r="X34" i="2"/>
  <c r="AN34" i="2" s="1"/>
  <c r="V34" i="2"/>
  <c r="T34" i="2"/>
  <c r="R34" i="2"/>
  <c r="U34" i="2"/>
  <c r="W34" i="2"/>
  <c r="S34" i="2"/>
  <c r="Q36" i="2"/>
  <c r="X36" i="2"/>
  <c r="V36" i="2"/>
  <c r="AL36" i="2" s="1"/>
  <c r="T36" i="2"/>
  <c r="R36" i="2"/>
  <c r="W36" i="2"/>
  <c r="S36" i="2"/>
  <c r="U36" i="2"/>
  <c r="Q29" i="2"/>
  <c r="W29" i="2"/>
  <c r="U29" i="2"/>
  <c r="AK29" i="2" s="1"/>
  <c r="S29" i="2"/>
  <c r="X29" i="2"/>
  <c r="T29" i="2"/>
  <c r="V29" i="2"/>
  <c r="R29" i="2"/>
  <c r="Q31" i="2"/>
  <c r="W31" i="2"/>
  <c r="AM31" i="2" s="1"/>
  <c r="U31" i="2"/>
  <c r="S31" i="2"/>
  <c r="V31" i="2"/>
  <c r="R31" i="2"/>
  <c r="X31" i="2"/>
  <c r="T31" i="2"/>
  <c r="Q33" i="2"/>
  <c r="W33" i="2"/>
  <c r="U33" i="2"/>
  <c r="AK33" i="2" s="1"/>
  <c r="S33" i="2"/>
  <c r="X33" i="2"/>
  <c r="T33" i="2"/>
  <c r="V33" i="2"/>
  <c r="R33" i="2"/>
  <c r="Q35" i="2"/>
  <c r="W35" i="2"/>
  <c r="AM35" i="2" s="1"/>
  <c r="U35" i="2"/>
  <c r="S35" i="2"/>
  <c r="V35" i="2"/>
  <c r="R35" i="2"/>
  <c r="X35" i="2"/>
  <c r="T35" i="2"/>
  <c r="J31" i="2"/>
  <c r="J23" i="2"/>
  <c r="I35" i="2"/>
  <c r="I31" i="2"/>
  <c r="I27" i="2"/>
  <c r="I23" i="2"/>
  <c r="J33" i="2"/>
  <c r="J25" i="2"/>
  <c r="I32" i="2"/>
  <c r="I28" i="2"/>
  <c r="I24" i="2"/>
  <c r="I20" i="2"/>
  <c r="I16" i="2"/>
  <c r="I12" i="2"/>
  <c r="N10" i="2"/>
  <c r="L12" i="2"/>
  <c r="N14" i="2"/>
  <c r="L16" i="2"/>
  <c r="N18" i="2"/>
  <c r="L20" i="2"/>
  <c r="K21" i="2"/>
  <c r="O21" i="2"/>
  <c r="M23" i="2"/>
  <c r="L24" i="2"/>
  <c r="K25" i="2"/>
  <c r="O25" i="2"/>
  <c r="M27" i="2"/>
  <c r="L28" i="2"/>
  <c r="K29" i="2"/>
  <c r="O29" i="2"/>
  <c r="N30" i="2"/>
  <c r="M31" i="2"/>
  <c r="L32" i="2"/>
  <c r="K33" i="2"/>
  <c r="O33" i="2"/>
  <c r="N34" i="2"/>
  <c r="M35" i="2"/>
  <c r="L36" i="2"/>
  <c r="I36" i="2"/>
  <c r="J12" i="2"/>
  <c r="J16" i="2"/>
  <c r="J20" i="2"/>
  <c r="J24" i="2"/>
  <c r="J28" i="2"/>
  <c r="J32" i="2"/>
  <c r="J36" i="2"/>
  <c r="M10" i="2"/>
  <c r="K12" i="2"/>
  <c r="O12" i="2"/>
  <c r="M14" i="2"/>
  <c r="K16" i="2"/>
  <c r="O16" i="2"/>
  <c r="M18" i="2"/>
  <c r="K20" i="2"/>
  <c r="O20" i="2"/>
  <c r="N21" i="2"/>
  <c r="L23" i="2"/>
  <c r="K24" i="2"/>
  <c r="O24" i="2"/>
  <c r="N25" i="2"/>
  <c r="L27" i="2"/>
  <c r="K28" i="2"/>
  <c r="O28" i="2"/>
  <c r="N29" i="2"/>
  <c r="M30" i="2"/>
  <c r="L31" i="2"/>
  <c r="K32" i="2"/>
  <c r="O32" i="2"/>
  <c r="N33" i="2"/>
  <c r="M34" i="2"/>
  <c r="L35" i="2"/>
  <c r="K36" i="2"/>
  <c r="O36" i="2"/>
  <c r="L10" i="2"/>
  <c r="J35" i="2"/>
  <c r="J27" i="2"/>
  <c r="I33" i="2"/>
  <c r="I29" i="2"/>
  <c r="I25" i="2"/>
  <c r="I21" i="2"/>
  <c r="J29" i="2"/>
  <c r="J21" i="2"/>
  <c r="I34" i="2"/>
  <c r="I30" i="2"/>
  <c r="I18" i="2"/>
  <c r="I14" i="2"/>
  <c r="I10" i="2"/>
  <c r="N12" i="2"/>
  <c r="L14" i="2"/>
  <c r="N16" i="2"/>
  <c r="L18" i="2"/>
  <c r="N20" i="2"/>
  <c r="M21" i="2"/>
  <c r="K23" i="2"/>
  <c r="O23" i="2"/>
  <c r="N24" i="2"/>
  <c r="M25" i="2"/>
  <c r="K27" i="2"/>
  <c r="O27" i="2"/>
  <c r="N28" i="2"/>
  <c r="M29" i="2"/>
  <c r="L30" i="2"/>
  <c r="K31" i="2"/>
  <c r="O31" i="2"/>
  <c r="N32" i="2"/>
  <c r="M33" i="2"/>
  <c r="L34" i="2"/>
  <c r="K35" i="2"/>
  <c r="O35" i="2"/>
  <c r="N36" i="2"/>
  <c r="J10" i="2"/>
  <c r="J14" i="2"/>
  <c r="J18" i="2"/>
  <c r="J30" i="2"/>
  <c r="J34" i="2"/>
  <c r="K10" i="2"/>
  <c r="K14" i="2"/>
  <c r="K18" i="2"/>
  <c r="K30" i="2"/>
  <c r="K34" i="2"/>
  <c r="H12" i="3"/>
  <c r="K12" i="3"/>
  <c r="L12" i="3" s="1"/>
  <c r="I12" i="3"/>
  <c r="J12" i="3" s="1"/>
  <c r="G16" i="2"/>
  <c r="G12" i="2"/>
  <c r="E23" i="2"/>
  <c r="E27" i="2"/>
  <c r="E34" i="2"/>
  <c r="E36" i="2"/>
  <c r="E29" i="2"/>
  <c r="E31" i="2"/>
  <c r="E33" i="2"/>
  <c r="E35" i="2"/>
  <c r="E26" i="2"/>
  <c r="G24" i="2"/>
  <c r="E22" i="2"/>
  <c r="G20" i="2"/>
  <c r="E18" i="2"/>
  <c r="E16" i="2"/>
  <c r="E14" i="2"/>
  <c r="E12" i="2"/>
  <c r="E10" i="2"/>
  <c r="G21" i="2"/>
  <c r="G23" i="2"/>
  <c r="G25" i="2"/>
  <c r="G27" i="2"/>
  <c r="G30" i="2"/>
  <c r="G32" i="2"/>
  <c r="G34" i="2"/>
  <c r="G36" i="2"/>
  <c r="G29" i="2"/>
  <c r="G31" i="2"/>
  <c r="G33" i="2"/>
  <c r="G35" i="2"/>
  <c r="G18" i="2"/>
  <c r="G14" i="2"/>
  <c r="G10" i="2"/>
  <c r="E21" i="2"/>
  <c r="E25" i="2"/>
  <c r="G28" i="2"/>
  <c r="E30" i="2"/>
  <c r="E32" i="2"/>
  <c r="AQ18" i="2" l="1"/>
  <c r="AJ18" i="2"/>
  <c r="AQ27" i="2"/>
  <c r="AJ27" i="2"/>
  <c r="AH29" i="2"/>
  <c r="AO29" i="2"/>
  <c r="AQ20" i="2"/>
  <c r="AJ20" i="2"/>
  <c r="AQ33" i="2"/>
  <c r="AJ33" i="2"/>
  <c r="AO12" i="2"/>
  <c r="AH12" i="2"/>
  <c r="AQ34" i="2"/>
  <c r="AJ34" i="2"/>
  <c r="AQ10" i="2"/>
  <c r="AJ10" i="2"/>
  <c r="AP14" i="2"/>
  <c r="AI14" i="2"/>
  <c r="AQ35" i="2"/>
  <c r="AJ35" i="2"/>
  <c r="AU31" i="2"/>
  <c r="AN31" i="2"/>
  <c r="AT28" i="2"/>
  <c r="AM28" i="2"/>
  <c r="AT24" i="2"/>
  <c r="AM24" i="2"/>
  <c r="AT20" i="2"/>
  <c r="AM20" i="2"/>
  <c r="AT12" i="2"/>
  <c r="AM12" i="2"/>
  <c r="AO30" i="2"/>
  <c r="AH30" i="2"/>
  <c r="AH21" i="2"/>
  <c r="AO21" i="2"/>
  <c r="AI27" i="2"/>
  <c r="AP27" i="2"/>
  <c r="AQ36" i="2"/>
  <c r="AJ36" i="2"/>
  <c r="AN32" i="2"/>
  <c r="AU32" i="2"/>
  <c r="AM29" i="2"/>
  <c r="AT29" i="2"/>
  <c r="AM25" i="2"/>
  <c r="AT25" i="2"/>
  <c r="AM21" i="2"/>
  <c r="AT21" i="2"/>
  <c r="AN16" i="2"/>
  <c r="AU16" i="2"/>
  <c r="AQ12" i="2"/>
  <c r="AJ12" i="2"/>
  <c r="AP28" i="2"/>
  <c r="AI28" i="2"/>
  <c r="AP12" i="2"/>
  <c r="AI12" i="2"/>
  <c r="AM34" i="2"/>
  <c r="AT34" i="2"/>
  <c r="AL31" i="2"/>
  <c r="AS31" i="2"/>
  <c r="AK28" i="2"/>
  <c r="AR28" i="2"/>
  <c r="AK24" i="2"/>
  <c r="AR24" i="2"/>
  <c r="AK20" i="2"/>
  <c r="AR20" i="2"/>
  <c r="AK12" i="2"/>
  <c r="AR12" i="2"/>
  <c r="AO20" i="2"/>
  <c r="AH20" i="2"/>
  <c r="AI25" i="2"/>
  <c r="AP25" i="2"/>
  <c r="AO31" i="2"/>
  <c r="AH31" i="2"/>
  <c r="AP30" i="2"/>
  <c r="AI30" i="2"/>
  <c r="AK30" i="2"/>
  <c r="AR30" i="2"/>
  <c r="AO14" i="2"/>
  <c r="AH14" i="2"/>
  <c r="AS34" i="2"/>
  <c r="AL34" i="2"/>
  <c r="AQ28" i="2"/>
  <c r="AJ28" i="2"/>
  <c r="AP36" i="2"/>
  <c r="AI36" i="2"/>
  <c r="AK36" i="2"/>
  <c r="AR36" i="2"/>
  <c r="AU21" i="2"/>
  <c r="AN21" i="2"/>
  <c r="AO28" i="2"/>
  <c r="AH28" i="2"/>
  <c r="AJ30" i="2"/>
  <c r="AQ30" i="2"/>
  <c r="AP34" i="2"/>
  <c r="AI34" i="2"/>
  <c r="AP10" i="2"/>
  <c r="AI10" i="2"/>
  <c r="AK34" i="2"/>
  <c r="AR34" i="2"/>
  <c r="AQ31" i="2"/>
  <c r="AJ31" i="2"/>
  <c r="AU27" i="2"/>
  <c r="AN27" i="2"/>
  <c r="AU23" i="2"/>
  <c r="AN23" i="2"/>
  <c r="AK18" i="2"/>
  <c r="AR18" i="2"/>
  <c r="AO10" i="2"/>
  <c r="AH10" i="2"/>
  <c r="AO34" i="2"/>
  <c r="AH34" i="2"/>
  <c r="AO25" i="2"/>
  <c r="AH25" i="2"/>
  <c r="AI35" i="2"/>
  <c r="AP35" i="2"/>
  <c r="AR35" i="2"/>
  <c r="AK35" i="2"/>
  <c r="AQ32" i="2"/>
  <c r="AJ32" i="2"/>
  <c r="AU28" i="2"/>
  <c r="AN28" i="2"/>
  <c r="AN24" i="2"/>
  <c r="AU24" i="2"/>
  <c r="AU20" i="2"/>
  <c r="AN20" i="2"/>
  <c r="AQ16" i="2"/>
  <c r="AJ16" i="2"/>
  <c r="AS10" i="2"/>
  <c r="AL10" i="2"/>
  <c r="AI24" i="2"/>
  <c r="AP24" i="2"/>
  <c r="AO36" i="2"/>
  <c r="AH36" i="2"/>
  <c r="AU33" i="2"/>
  <c r="AN33" i="2"/>
  <c r="AT30" i="2"/>
  <c r="AM30" i="2"/>
  <c r="AS27" i="2"/>
  <c r="AL27" i="2"/>
  <c r="AL23" i="2"/>
  <c r="AS23" i="2"/>
  <c r="AM18" i="2"/>
  <c r="AT18" i="2"/>
  <c r="AM10" i="2"/>
  <c r="AT10" i="2"/>
  <c r="AO24" i="2"/>
  <c r="AH24" i="2"/>
  <c r="AI33" i="2"/>
  <c r="AP33" i="2"/>
  <c r="AO35" i="2"/>
  <c r="AH35" i="2"/>
  <c r="AT36" i="2"/>
  <c r="AM36" i="2"/>
  <c r="AQ23" i="2"/>
  <c r="AJ23" i="2"/>
  <c r="AK10" i="2"/>
  <c r="AR10" i="2"/>
  <c r="AS14" i="2"/>
  <c r="AL14" i="2"/>
  <c r="AU29" i="2"/>
  <c r="AN29" i="2"/>
  <c r="AO23" i="2"/>
  <c r="AH23" i="2"/>
  <c r="AS33" i="2"/>
  <c r="AL33" i="2"/>
  <c r="AT16" i="2"/>
  <c r="AM16" i="2"/>
  <c r="AI21" i="2"/>
  <c r="AP21" i="2"/>
  <c r="AR31" i="2"/>
  <c r="AK31" i="2"/>
  <c r="AQ24" i="2"/>
  <c r="AJ24" i="2"/>
  <c r="AP20" i="2"/>
  <c r="AI20" i="2"/>
  <c r="AU25" i="2"/>
  <c r="AN25" i="2"/>
  <c r="AK16" i="2"/>
  <c r="AR16" i="2"/>
  <c r="AI23" i="2"/>
  <c r="AP23" i="2"/>
  <c r="AJ14" i="2"/>
  <c r="AQ14" i="2"/>
  <c r="AP18" i="2"/>
  <c r="AI18" i="2"/>
  <c r="AU35" i="2"/>
  <c r="AN35" i="2"/>
  <c r="AT32" i="2"/>
  <c r="AM32" i="2"/>
  <c r="AS29" i="2"/>
  <c r="AL29" i="2"/>
  <c r="AS25" i="2"/>
  <c r="AL25" i="2"/>
  <c r="AS21" i="2"/>
  <c r="AL21" i="2"/>
  <c r="AK14" i="2"/>
  <c r="AR14" i="2"/>
  <c r="AO18" i="2"/>
  <c r="AH18" i="2"/>
  <c r="AI29" i="2"/>
  <c r="AP29" i="2"/>
  <c r="AO33" i="2"/>
  <c r="AH33" i="2"/>
  <c r="AU36" i="2"/>
  <c r="AN36" i="2"/>
  <c r="AM33" i="2"/>
  <c r="AT33" i="2"/>
  <c r="AS30" i="2"/>
  <c r="AL30" i="2"/>
  <c r="AR27" i="2"/>
  <c r="AK27" i="2"/>
  <c r="AR23" i="2"/>
  <c r="AK23" i="2"/>
  <c r="AS18" i="2"/>
  <c r="AL18" i="2"/>
  <c r="AU12" i="2"/>
  <c r="AN12" i="2"/>
  <c r="AI32" i="2"/>
  <c r="AP32" i="2"/>
  <c r="AI16" i="2"/>
  <c r="AP16" i="2"/>
  <c r="AS35" i="2"/>
  <c r="AL35" i="2"/>
  <c r="AK32" i="2"/>
  <c r="AR32" i="2"/>
  <c r="AQ29" i="2"/>
  <c r="AJ29" i="2"/>
  <c r="AQ25" i="2"/>
  <c r="AJ25" i="2"/>
  <c r="AQ21" i="2"/>
  <c r="AJ21" i="2"/>
  <c r="AT14" i="2"/>
  <c r="AM14" i="2"/>
  <c r="AO16" i="2"/>
  <c r="AH16" i="2"/>
  <c r="AO32" i="2"/>
  <c r="AH32" i="2"/>
  <c r="AO27" i="2"/>
  <c r="AH27" i="2"/>
  <c r="AI31" i="2"/>
  <c r="AP31" i="2"/>
  <c r="AR8" i="13"/>
  <c r="AK8" i="13"/>
  <c r="AJ8" i="13"/>
  <c r="AQ8" i="13"/>
  <c r="AN8" i="13"/>
  <c r="AU8" i="13"/>
  <c r="AI8" i="13"/>
  <c r="AP8" i="13"/>
  <c r="AM8" i="13"/>
  <c r="AT8" i="13"/>
  <c r="AL8" i="13"/>
  <c r="AS8" i="13"/>
  <c r="AH8" i="13"/>
  <c r="AO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De Looze</author>
  </authors>
  <commentList>
    <comment ref="H10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Steven De Looze:</t>
        </r>
        <r>
          <rPr>
            <sz val="9"/>
            <color indexed="81"/>
            <rFont val="Tahoma"/>
            <charset val="1"/>
          </rPr>
          <t xml:space="preserve">
Het nieuwe NAR-minimum verhoogd met de helft van het verschil met het nieuwe sectoraal minimumloon.</t>
        </r>
      </text>
    </comment>
  </commentList>
</comments>
</file>

<file path=xl/sharedStrings.xml><?xml version="1.0" encoding="utf-8"?>
<sst xmlns="http://schemas.openxmlformats.org/spreadsheetml/2006/main" count="1689" uniqueCount="137">
  <si>
    <t>FASE 1</t>
  </si>
  <si>
    <t>FASE 2</t>
  </si>
  <si>
    <t>FASE 3</t>
  </si>
  <si>
    <t>FASE 4</t>
  </si>
  <si>
    <t>FASE 5</t>
  </si>
  <si>
    <t>FASE 6</t>
  </si>
  <si>
    <t>VERHOGING</t>
  </si>
  <si>
    <t>EINDE OVERGANGSPERIODE</t>
  </si>
  <si>
    <t>%</t>
  </si>
  <si>
    <t>BEDRAG</t>
  </si>
  <si>
    <t>PERIODE</t>
  </si>
  <si>
    <t>SUBSIDIE VOOR INKOMENSTARIEF VOOR GROEPSOPVANG                        DEEL OP BASIS VAN DE LEEFTIJD VAN DE KINDERBEGELEIDERS</t>
  </si>
  <si>
    <t>SUBSIDIE</t>
  </si>
  <si>
    <t>SUBSIDIE LEEFTIJD &gt; 20</t>
  </si>
  <si>
    <t>BVR 22/11/2013</t>
  </si>
  <si>
    <t xml:space="preserve">art. 59, § 2, 1° lid </t>
  </si>
  <si>
    <t>art. 18 3° lid</t>
  </si>
  <si>
    <t xml:space="preserve">art. 59, § 2, 2° lid </t>
  </si>
  <si>
    <t>B2A</t>
  </si>
  <si>
    <t xml:space="preserve"> </t>
  </si>
  <si>
    <t>Barema 16</t>
  </si>
  <si>
    <t xml:space="preserve">coëfficiënt: </t>
  </si>
  <si>
    <t>JAARLOON</t>
  </si>
  <si>
    <t>MAANDLOON</t>
  </si>
  <si>
    <t>HAARDTOELAGE</t>
  </si>
  <si>
    <t>STANDPLAATS-</t>
  </si>
  <si>
    <t>UURLOON</t>
  </si>
  <si>
    <t>TOELAGE</t>
  </si>
  <si>
    <t>38u</t>
  </si>
  <si>
    <t>40u</t>
  </si>
  <si>
    <t>basis 01/01/2002</t>
  </si>
  <si>
    <t>GEWAARBORGD  INKOMEN</t>
  </si>
  <si>
    <t>fase 2</t>
  </si>
  <si>
    <t>fase 3</t>
  </si>
  <si>
    <t>fase 4</t>
  </si>
  <si>
    <t>fase 5</t>
  </si>
  <si>
    <t>fase 6</t>
  </si>
  <si>
    <t>FASERING MAANDLOON</t>
  </si>
  <si>
    <t>FASERING HAARDTOELAGE</t>
  </si>
  <si>
    <t>FASERING STANDPLAATSTOELAGE</t>
  </si>
  <si>
    <t>L4</t>
  </si>
  <si>
    <t>LOGISTIEK PERSONEEL KLASSE 4</t>
  </si>
  <si>
    <t>Barema 1</t>
  </si>
  <si>
    <t>MV1</t>
  </si>
  <si>
    <t>Barema 20</t>
  </si>
  <si>
    <t>K3</t>
  </si>
  <si>
    <t>Barema 23</t>
  </si>
  <si>
    <t>- procentueel gedeelte: 7,57% op brutojaarloon</t>
  </si>
  <si>
    <t>L3</t>
  </si>
  <si>
    <t>LOGISTIEK KLASSE 3</t>
  </si>
  <si>
    <t>Barema 7</t>
  </si>
  <si>
    <t>L2</t>
  </si>
  <si>
    <t>LOGISTIEK PERSONEEL KLASSE 2</t>
  </si>
  <si>
    <t>Barema 8</t>
  </si>
  <si>
    <t>A1</t>
  </si>
  <si>
    <t>ADMINISTRATIEF + LOGISTIEK PERSONEEL KLASSE 1</t>
  </si>
  <si>
    <t>Barema 9</t>
  </si>
  <si>
    <t>A2</t>
  </si>
  <si>
    <t>ADMINISTRATIEF + LOGISTIEK PERSONEEL KLASSE 2</t>
  </si>
  <si>
    <t>Barema 10</t>
  </si>
  <si>
    <t>A3</t>
  </si>
  <si>
    <t>ADMINISTRATIEF PERSONEEL KLASSE 3</t>
  </si>
  <si>
    <t>Barema 12</t>
  </si>
  <si>
    <t>MV2</t>
  </si>
  <si>
    <t>Barema 13</t>
  </si>
  <si>
    <t>B3</t>
  </si>
  <si>
    <t>Barema 14</t>
  </si>
  <si>
    <t>B2B</t>
  </si>
  <si>
    <t>Barema 15</t>
  </si>
  <si>
    <t>B1C</t>
  </si>
  <si>
    <t>Barema 17</t>
  </si>
  <si>
    <t>Barema 18</t>
  </si>
  <si>
    <t>B1B</t>
  </si>
  <si>
    <t>L1</t>
  </si>
  <si>
    <t>Barema 21</t>
  </si>
  <si>
    <t>G1</t>
  </si>
  <si>
    <t>GENEESHEER OMNIPRACTICUS</t>
  </si>
  <si>
    <t>Barema 26</t>
  </si>
  <si>
    <t>GS</t>
  </si>
  <si>
    <t>GENEESHEER SPECIALIST</t>
  </si>
  <si>
    <t>Barema 27</t>
  </si>
  <si>
    <t>OVERZICHT</t>
  </si>
  <si>
    <t>Logistiek personeel klasse 4</t>
  </si>
  <si>
    <t>Logistiek personeel klasse 3</t>
  </si>
  <si>
    <t xml:space="preserve">L2    </t>
  </si>
  <si>
    <t>Logistiek personeel klasse 2</t>
  </si>
  <si>
    <t>Administratief personeel klasse 3</t>
  </si>
  <si>
    <t>B1c</t>
  </si>
  <si>
    <t>B1b</t>
  </si>
  <si>
    <t>Geneesheer omnipracticus</t>
  </si>
  <si>
    <t>Geneesheer specialist</t>
  </si>
  <si>
    <t>Gewaarborgd inkomen</t>
  </si>
  <si>
    <t>- vast geïndexeerd bedrag:</t>
  </si>
  <si>
    <t>MV1bis</t>
  </si>
  <si>
    <t>DIENSTVERANTWOORDELIJKEN IN DVO</t>
  </si>
  <si>
    <t>basis 01/03/2012</t>
  </si>
  <si>
    <t>Dienstverantwoordelijke in DVO</t>
  </si>
  <si>
    <t>Barema</t>
  </si>
  <si>
    <t>De bedragen in deze bijlage zijn uitgedrukt tegen 100%. Zij worden gekoppeld aan de spilindex 107,30 (basis 1996) op 1 januari 2002, behoudens in deze collectieve arbeidsovereenkomst uitdrukkelijk bepaalde afwijkingen.</t>
  </si>
  <si>
    <t>FASERING EINDEJAARSPREMIE MET HAARDTOELAGE</t>
  </si>
  <si>
    <t>FASERING EINDEJAARSPREMIE MET STANDPLAATSTOELAGE</t>
  </si>
  <si>
    <t>GEW</t>
  </si>
  <si>
    <t>+25,86%</t>
  </si>
  <si>
    <t>+14,84%</t>
  </si>
  <si>
    <t>+14,80%</t>
  </si>
  <si>
    <t>Administratief + Logistiek personeel klasse 1</t>
  </si>
  <si>
    <t>Administratief personeel klasse 2</t>
  </si>
  <si>
    <t>Gebrevetteerde verpleegkundige</t>
  </si>
  <si>
    <t>Begeleidend personeel klasse 3</t>
  </si>
  <si>
    <t xml:space="preserve">Begeleidend personeel klasse 2B </t>
  </si>
  <si>
    <t>Begeleidend personeel klasse 2A</t>
  </si>
  <si>
    <t>Begeleidend personeel klasse 1</t>
  </si>
  <si>
    <t>Diensthoofd in de erkende kinderdagverblijven</t>
  </si>
  <si>
    <t>Sociaal, verpleegkundig, paramedisch en therapeutisch personeel</t>
  </si>
  <si>
    <t>Licentiaten / masters</t>
  </si>
  <si>
    <t>Directie in de erkende kinderdagverblijven</t>
  </si>
  <si>
    <t>GEBREVETTEERDE VERPLEEGKUNDIGE</t>
  </si>
  <si>
    <t>BEGELEIDEND PERSONEEL KLASSE 3</t>
  </si>
  <si>
    <t>BEGELEIDEND PERSONEEL KLASSE 2B</t>
  </si>
  <si>
    <t>BEGELEIDEND PERSONEEL KLASSE 2A</t>
  </si>
  <si>
    <t>BEGELEIDEND PERSONEEL KLASSE 1</t>
  </si>
  <si>
    <t>DIENSTHOOFD IN DE ERKENDE KINDERDAGVERBLIJVEN</t>
  </si>
  <si>
    <t>SOCIAAL, VERPLEEGKUNDIG, PARAMEDISCH &amp; THERAPEUTISCH PERSONEEL</t>
  </si>
  <si>
    <t>LICENTIATEN / MASTERS</t>
  </si>
  <si>
    <t>DIRECTEUR IN DE ERKENDE KINDERDAGVERBLIJVEN</t>
  </si>
  <si>
    <t>fase 7</t>
  </si>
  <si>
    <t>einde</t>
  </si>
  <si>
    <t>fase 1 en 2</t>
  </si>
  <si>
    <t>fase 1</t>
  </si>
  <si>
    <t>FASE 7</t>
  </si>
  <si>
    <t>Fase 2 en 3 hebben uitwerking vanaf 1 december 2018.</t>
  </si>
  <si>
    <t>Fase 1 heeft uitwerking vanaf 1 april 2015.</t>
  </si>
  <si>
    <t>Fase 4 heeft uitwerking vanaf 1 juli 2020.</t>
  </si>
  <si>
    <t xml:space="preserve"> eindejaarspremie (vast geïndexeerd bedrag =  bedrag VOOR indexatie in november 2021!):</t>
  </si>
  <si>
    <t>Fase 5 heeft uitwerking vanaf 1 april 2021</t>
  </si>
  <si>
    <r>
      <rPr>
        <b/>
        <u/>
        <sz val="10"/>
        <rFont val="Arial"/>
        <family val="2"/>
      </rPr>
      <t>OPMERKING</t>
    </r>
    <r>
      <rPr>
        <sz val="10"/>
        <rFont val="Arial"/>
        <family val="2"/>
      </rPr>
      <t xml:space="preserve">: VANAF 5/2021 ZIJN DEZE BAREMABEDRAGEN ENKEL GESCHIKT VOOR DE VASTSTELLING VAN DE </t>
    </r>
    <r>
      <rPr>
        <b/>
        <u/>
        <sz val="10"/>
        <rFont val="Arial"/>
        <family val="2"/>
      </rPr>
      <t>EINDEJAARSPREMIE 2021</t>
    </r>
    <r>
      <rPr>
        <sz val="10"/>
        <rFont val="Arial"/>
        <family val="2"/>
      </rPr>
      <t xml:space="preserve"> (3/12e-deel &amp; 1/12e-deel)</t>
    </r>
  </si>
  <si>
    <t>bedragen geldig  voor periode vanaf 10/2021 - let wel: vast bedrag eindejaarspremie = bedrag voor indexatie in november 2021!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</si>
</sst>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d\ mmmm\ yyyy"/>
    <numFmt numFmtId="166" formatCode="#,##0.0000"/>
    <numFmt numFmtId="167" formatCode="#,##0.00000"/>
  </numFmts>
  <fonts count="25" x14ac:knownFonts="1">
    <font>
      <sz val="10"/>
      <name val="Verdana"/>
    </font>
    <font>
      <b/>
      <sz val="10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Verdana"/>
      <family val="2"/>
    </font>
    <font>
      <i/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Trebuchet MS"/>
      <family val="2"/>
    </font>
    <font>
      <b/>
      <u/>
      <sz val="12"/>
      <name val="Trebuchet MS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165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/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4" fontId="0" fillId="0" borderId="0" xfId="0" applyNumberFormat="1" applyBorder="1"/>
    <xf numFmtId="10" fontId="0" fillId="0" borderId="6" xfId="0" applyNumberFormat="1" applyBorder="1"/>
    <xf numFmtId="4" fontId="0" fillId="0" borderId="5" xfId="0" applyNumberFormat="1" applyBorder="1"/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10" fontId="0" fillId="0" borderId="10" xfId="0" applyNumberFormat="1" applyBorder="1" applyAlignment="1">
      <alignment vertical="center"/>
    </xf>
    <xf numFmtId="4" fontId="3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0" fontId="0" fillId="2" borderId="6" xfId="0" applyNumberFormat="1" applyFill="1" applyBorder="1"/>
    <xf numFmtId="10" fontId="0" fillId="2" borderId="10" xfId="0" applyNumberForma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14" xfId="0" applyFont="1" applyBorder="1"/>
    <xf numFmtId="0" fontId="6" fillId="0" borderId="15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8" xfId="0" applyFont="1" applyBorder="1"/>
    <xf numFmtId="9" fontId="6" fillId="0" borderId="2" xfId="0" applyNumberFormat="1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21" xfId="0" applyFont="1" applyBorder="1"/>
    <xf numFmtId="0" fontId="9" fillId="0" borderId="0" xfId="0" applyFont="1"/>
    <xf numFmtId="0" fontId="10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4" fontId="6" fillId="0" borderId="19" xfId="0" applyNumberFormat="1" applyFont="1" applyBorder="1" applyAlignment="1">
      <alignment horizontal="centerContinuous"/>
    </xf>
    <xf numFmtId="165" fontId="6" fillId="0" borderId="2" xfId="0" quotePrefix="1" applyNumberFormat="1" applyFont="1" applyBorder="1" applyAlignment="1">
      <alignment horizontal="centerContinuous"/>
    </xf>
    <xf numFmtId="0" fontId="6" fillId="0" borderId="19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/>
    <xf numFmtId="4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0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19" xfId="0" quotePrefix="1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6" fillId="0" borderId="15" xfId="0" applyFont="1" applyFill="1" applyBorder="1" applyAlignment="1"/>
    <xf numFmtId="0" fontId="6" fillId="0" borderId="17" xfId="0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/>
    <xf numFmtId="4" fontId="6" fillId="0" borderId="1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5" fillId="0" borderId="0" xfId="0" quotePrefix="1" applyFont="1" applyAlignment="1">
      <alignment horizontal="left"/>
    </xf>
    <xf numFmtId="164" fontId="6" fillId="0" borderId="0" xfId="0" applyNumberFormat="1" applyFont="1" applyFill="1"/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0" fontId="15" fillId="0" borderId="0" xfId="0" applyFont="1"/>
    <xf numFmtId="0" fontId="15" fillId="0" borderId="0" xfId="0" quotePrefix="1" applyFont="1" applyAlignment="1">
      <alignment horizontal="left" indent="5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19" xfId="0" applyNumberFormat="1" applyBorder="1"/>
    <xf numFmtId="0" fontId="0" fillId="0" borderId="13" xfId="0" applyBorder="1"/>
    <xf numFmtId="0" fontId="0" fillId="0" borderId="1" xfId="0" applyBorder="1"/>
    <xf numFmtId="0" fontId="0" fillId="0" borderId="20" xfId="0" applyBorder="1"/>
    <xf numFmtId="0" fontId="16" fillId="0" borderId="0" xfId="0" applyFont="1"/>
    <xf numFmtId="0" fontId="0" fillId="2" borderId="0" xfId="0" applyFill="1" applyAlignment="1">
      <alignment horizontal="left"/>
    </xf>
    <xf numFmtId="0" fontId="6" fillId="0" borderId="0" xfId="1" applyFont="1"/>
    <xf numFmtId="0" fontId="17" fillId="0" borderId="0" xfId="1"/>
    <xf numFmtId="0" fontId="18" fillId="0" borderId="0" xfId="2" applyAlignment="1" applyProtection="1"/>
    <xf numFmtId="0" fontId="6" fillId="0" borderId="0" xfId="1" applyNumberFormat="1" applyFont="1"/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14" fontId="6" fillId="0" borderId="0" xfId="0" applyNumberFormat="1" applyFont="1"/>
    <xf numFmtId="0" fontId="15" fillId="2" borderId="0" xfId="0" applyFont="1" applyFill="1"/>
    <xf numFmtId="10" fontId="0" fillId="0" borderId="0" xfId="3" applyNumberFormat="1" applyFont="1"/>
    <xf numFmtId="10" fontId="0" fillId="0" borderId="6" xfId="0" applyNumberFormat="1" applyFill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/>
    <xf numFmtId="165" fontId="6" fillId="0" borderId="13" xfId="0" quotePrefix="1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0" fillId="2" borderId="0" xfId="0" applyNumberFormat="1" applyFill="1"/>
    <xf numFmtId="167" fontId="0" fillId="2" borderId="0" xfId="0" applyNumberFormat="1" applyFill="1"/>
    <xf numFmtId="0" fontId="7" fillId="0" borderId="15" xfId="0" applyFont="1" applyFill="1" applyBorder="1" applyAlignment="1"/>
    <xf numFmtId="0" fontId="22" fillId="0" borderId="0" xfId="0" applyFont="1"/>
    <xf numFmtId="0" fontId="15" fillId="0" borderId="16" xfId="0" applyFont="1" applyBorder="1"/>
    <xf numFmtId="4" fontId="15" fillId="0" borderId="0" xfId="0" applyNumberFormat="1" applyFont="1" applyBorder="1"/>
    <xf numFmtId="0" fontId="15" fillId="0" borderId="1" xfId="0" applyFont="1" applyBorder="1"/>
    <xf numFmtId="1" fontId="6" fillId="0" borderId="0" xfId="0" applyNumberFormat="1" applyFont="1"/>
    <xf numFmtId="165" fontId="23" fillId="0" borderId="0" xfId="1" quotePrefix="1" applyNumberFormat="1" applyFont="1" applyAlignment="1">
      <alignment horizontal="right"/>
    </xf>
    <xf numFmtId="0" fontId="17" fillId="0" borderId="0" xfId="1" applyAlignment="1">
      <alignment horizontal="left" wrapText="1"/>
    </xf>
    <xf numFmtId="165" fontId="23" fillId="0" borderId="0" xfId="1" quotePrefix="1" applyNumberFormat="1" applyFont="1" applyAlignment="1">
      <alignment horizontal="center"/>
    </xf>
    <xf numFmtId="4" fontId="1" fillId="0" borderId="12" xfId="0" applyNumberFormat="1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9" xfId="0" applyNumberFormat="1" applyFont="1" applyBorder="1" applyAlignment="1"/>
    <xf numFmtId="4" fontId="6" fillId="0" borderId="19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7" xfId="0" applyFont="1" applyBorder="1" applyAlignment="1"/>
    <xf numFmtId="9" fontId="6" fillId="0" borderId="13" xfId="0" applyNumberFormat="1" applyFont="1" applyBorder="1" applyAlignment="1">
      <alignment horizontal="center"/>
    </xf>
    <xf numFmtId="9" fontId="6" fillId="0" borderId="20" xfId="0" applyNumberFormat="1" applyFont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0" fontId="6" fillId="0" borderId="20" xfId="0" applyFont="1" applyFill="1" applyBorder="1" applyAlignment="1"/>
    <xf numFmtId="0" fontId="6" fillId="0" borderId="13" xfId="0" applyFont="1" applyBorder="1" applyAlignment="1"/>
    <xf numFmtId="0" fontId="6" fillId="0" borderId="20" xfId="0" applyFont="1" applyBorder="1" applyAlignment="1"/>
    <xf numFmtId="165" fontId="6" fillId="0" borderId="13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" fontId="15" fillId="2" borderId="0" xfId="0" applyNumberFormat="1" applyFont="1" applyFill="1"/>
    <xf numFmtId="0" fontId="17" fillId="0" borderId="0" xfId="1" applyFont="1"/>
  </cellXfs>
  <cellStyles count="4">
    <cellStyle name="Hyperlink" xfId="2" builtinId="8"/>
    <cellStyle name="Normal" xfId="0" builtinId="0"/>
    <cellStyle name="Percent" xfId="3" builtinId="5"/>
    <cellStyle name="Standa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D13" sqref="D13"/>
    </sheetView>
  </sheetViews>
  <sheetFormatPr defaultColWidth="9" defaultRowHeight="12.75" x14ac:dyDescent="0.2"/>
  <cols>
    <col min="1" max="1" width="12.875" style="89" customWidth="1"/>
    <col min="2" max="2" width="15" style="89" customWidth="1"/>
    <col min="3" max="3" width="41.875" style="89" bestFit="1" customWidth="1"/>
    <col min="4" max="4" width="10.375" style="89" bestFit="1" customWidth="1"/>
    <col min="5" max="7" width="9" style="89"/>
    <col min="8" max="8" width="24.25" style="89" customWidth="1"/>
    <col min="9" max="16384" width="9" style="89"/>
  </cols>
  <sheetData>
    <row r="1" spans="1:8" ht="15" x14ac:dyDescent="0.3">
      <c r="A1" s="88"/>
      <c r="B1" s="88"/>
      <c r="C1" s="88"/>
      <c r="D1" s="88"/>
    </row>
    <row r="2" spans="1:8" ht="15" customHeight="1" x14ac:dyDescent="0.35">
      <c r="A2" s="117" t="s">
        <v>136</v>
      </c>
      <c r="B2" s="117"/>
      <c r="C2" s="117"/>
      <c r="D2" s="117"/>
      <c r="E2" s="117"/>
      <c r="F2" s="117"/>
      <c r="G2" s="117"/>
      <c r="H2" s="117"/>
    </row>
    <row r="3" spans="1:8" ht="15" customHeight="1" x14ac:dyDescent="0.35">
      <c r="A3" s="115"/>
      <c r="B3" s="115"/>
      <c r="C3" s="115"/>
      <c r="D3" s="115"/>
    </row>
    <row r="4" spans="1:8" ht="15" x14ac:dyDescent="0.3">
      <c r="A4" s="88" t="s">
        <v>81</v>
      </c>
      <c r="B4" s="88"/>
      <c r="C4" s="164" t="s">
        <v>135</v>
      </c>
    </row>
    <row r="5" spans="1:8" ht="15" x14ac:dyDescent="0.3">
      <c r="A5" s="88"/>
      <c r="B5" s="88"/>
      <c r="C5" s="88">
        <f>ROUND(1.02^17,4)</f>
        <v>1.4001999999999999</v>
      </c>
      <c r="D5" s="88"/>
    </row>
    <row r="6" spans="1:8" ht="15" x14ac:dyDescent="0.3">
      <c r="A6" s="88"/>
      <c r="B6" s="88"/>
      <c r="C6" s="88"/>
      <c r="D6" s="88"/>
    </row>
    <row r="7" spans="1:8" ht="15" x14ac:dyDescent="0.3">
      <c r="A7" s="90" t="s">
        <v>42</v>
      </c>
      <c r="B7" s="88" t="s">
        <v>40</v>
      </c>
      <c r="C7" s="103" t="s">
        <v>82</v>
      </c>
      <c r="D7" s="88"/>
    </row>
    <row r="8" spans="1:8" ht="15" x14ac:dyDescent="0.3">
      <c r="A8" s="90" t="s">
        <v>50</v>
      </c>
      <c r="B8" s="88" t="s">
        <v>48</v>
      </c>
      <c r="C8" s="103" t="s">
        <v>83</v>
      </c>
      <c r="D8" s="88"/>
    </row>
    <row r="9" spans="1:8" ht="15" x14ac:dyDescent="0.3">
      <c r="A9" s="90" t="s">
        <v>53</v>
      </c>
      <c r="B9" s="88" t="s">
        <v>84</v>
      </c>
      <c r="C9" s="103" t="s">
        <v>85</v>
      </c>
      <c r="D9" s="88"/>
    </row>
    <row r="10" spans="1:8" ht="15" x14ac:dyDescent="0.3">
      <c r="A10" s="90" t="s">
        <v>56</v>
      </c>
      <c r="B10" s="88" t="s">
        <v>54</v>
      </c>
      <c r="C10" s="103" t="s">
        <v>105</v>
      </c>
      <c r="D10" s="88"/>
    </row>
    <row r="11" spans="1:8" ht="15" x14ac:dyDescent="0.3">
      <c r="A11" s="90" t="s">
        <v>59</v>
      </c>
      <c r="B11" s="88" t="s">
        <v>57</v>
      </c>
      <c r="C11" s="103" t="s">
        <v>106</v>
      </c>
      <c r="D11" s="88"/>
    </row>
    <row r="12" spans="1:8" ht="15" x14ac:dyDescent="0.3">
      <c r="A12" s="90" t="s">
        <v>62</v>
      </c>
      <c r="B12" s="88" t="s">
        <v>60</v>
      </c>
      <c r="C12" s="103" t="s">
        <v>86</v>
      </c>
      <c r="D12" s="88"/>
    </row>
    <row r="13" spans="1:8" ht="15" x14ac:dyDescent="0.3">
      <c r="A13" s="90" t="s">
        <v>64</v>
      </c>
      <c r="B13" s="91" t="s">
        <v>63</v>
      </c>
      <c r="C13" s="103" t="s">
        <v>107</v>
      </c>
      <c r="D13" s="88"/>
    </row>
    <row r="14" spans="1:8" ht="15" x14ac:dyDescent="0.3">
      <c r="A14" s="90" t="s">
        <v>66</v>
      </c>
      <c r="B14" s="88" t="s">
        <v>65</v>
      </c>
      <c r="C14" s="103" t="s">
        <v>108</v>
      </c>
      <c r="D14" s="88"/>
    </row>
    <row r="15" spans="1:8" ht="15" x14ac:dyDescent="0.3">
      <c r="A15" s="90" t="s">
        <v>68</v>
      </c>
      <c r="B15" s="88" t="s">
        <v>67</v>
      </c>
      <c r="C15" s="103" t="s">
        <v>109</v>
      </c>
      <c r="D15" s="88"/>
    </row>
    <row r="16" spans="1:8" ht="15" x14ac:dyDescent="0.3">
      <c r="A16" s="90" t="s">
        <v>20</v>
      </c>
      <c r="B16" s="88" t="s">
        <v>18</v>
      </c>
      <c r="C16" s="103" t="s">
        <v>110</v>
      </c>
      <c r="D16" s="88"/>
    </row>
    <row r="17" spans="1:4" ht="15" x14ac:dyDescent="0.3">
      <c r="A17" s="90" t="s">
        <v>70</v>
      </c>
      <c r="B17" s="88" t="s">
        <v>87</v>
      </c>
      <c r="C17" s="103" t="s">
        <v>111</v>
      </c>
      <c r="D17" s="88"/>
    </row>
    <row r="18" spans="1:4" ht="15" x14ac:dyDescent="0.3">
      <c r="A18" s="90" t="s">
        <v>71</v>
      </c>
      <c r="B18" s="88" t="s">
        <v>88</v>
      </c>
      <c r="C18" s="103" t="s">
        <v>112</v>
      </c>
      <c r="D18" s="88"/>
    </row>
    <row r="19" spans="1:4" ht="15" x14ac:dyDescent="0.3">
      <c r="A19" s="90" t="s">
        <v>44</v>
      </c>
      <c r="B19" s="88" t="s">
        <v>43</v>
      </c>
      <c r="C19" s="103" t="s">
        <v>113</v>
      </c>
      <c r="D19" s="88"/>
    </row>
    <row r="20" spans="1:4" ht="15" x14ac:dyDescent="0.3">
      <c r="A20" s="90" t="s">
        <v>97</v>
      </c>
      <c r="B20" s="88" t="s">
        <v>93</v>
      </c>
      <c r="C20" s="103" t="s">
        <v>96</v>
      </c>
      <c r="D20" s="88"/>
    </row>
    <row r="21" spans="1:4" ht="15" x14ac:dyDescent="0.3">
      <c r="A21" s="90" t="s">
        <v>74</v>
      </c>
      <c r="B21" s="88" t="s">
        <v>73</v>
      </c>
      <c r="C21" s="103" t="s">
        <v>114</v>
      </c>
      <c r="D21" s="88"/>
    </row>
    <row r="22" spans="1:4" ht="15" x14ac:dyDescent="0.3">
      <c r="A22" s="90" t="s">
        <v>46</v>
      </c>
      <c r="B22" s="88" t="s">
        <v>45</v>
      </c>
      <c r="C22" s="103" t="s">
        <v>115</v>
      </c>
      <c r="D22" s="88"/>
    </row>
    <row r="23" spans="1:4" ht="15" x14ac:dyDescent="0.3">
      <c r="A23" s="90" t="s">
        <v>77</v>
      </c>
      <c r="B23" s="88" t="s">
        <v>75</v>
      </c>
      <c r="C23" s="103" t="s">
        <v>89</v>
      </c>
      <c r="D23" s="88"/>
    </row>
    <row r="24" spans="1:4" ht="15" x14ac:dyDescent="0.3">
      <c r="A24" s="90" t="s">
        <v>80</v>
      </c>
      <c r="B24" s="88" t="s">
        <v>78</v>
      </c>
      <c r="C24" s="103" t="s">
        <v>90</v>
      </c>
      <c r="D24" s="88"/>
    </row>
    <row r="25" spans="1:4" ht="15" x14ac:dyDescent="0.3">
      <c r="A25" s="88"/>
      <c r="B25" s="88"/>
      <c r="C25" s="90" t="s">
        <v>91</v>
      </c>
      <c r="D25" s="88"/>
    </row>
    <row r="27" spans="1:4" ht="38.25" customHeight="1" x14ac:dyDescent="0.2">
      <c r="A27" s="116" t="s">
        <v>98</v>
      </c>
      <c r="B27" s="116"/>
      <c r="C27" s="116"/>
    </row>
  </sheetData>
  <mergeCells count="2">
    <mergeCell ref="A27:C27"/>
    <mergeCell ref="A2:H2"/>
  </mergeCells>
  <hyperlinks>
    <hyperlink ref="A7" location="'L4'!A1" display="Barema 1" xr:uid="{00000000-0004-0000-0000-000000000000}"/>
    <hyperlink ref="A8" location="'L3'!A1" display="Barema 7" xr:uid="{00000000-0004-0000-0000-000001000000}"/>
    <hyperlink ref="A9" location="'L2'!A1" display="Barema 8" xr:uid="{00000000-0004-0000-0000-000002000000}"/>
    <hyperlink ref="A10" location="'A1'!A1" display="Barema 9" xr:uid="{00000000-0004-0000-0000-000003000000}"/>
    <hyperlink ref="A11" location="'A2'!A1" display="Barema 10" xr:uid="{00000000-0004-0000-0000-000004000000}"/>
    <hyperlink ref="A12" location="'A3'!A1" display="Barema 12" xr:uid="{00000000-0004-0000-0000-000005000000}"/>
    <hyperlink ref="A13" location="'MV2'!A1" display="Barema 13" xr:uid="{00000000-0004-0000-0000-000006000000}"/>
    <hyperlink ref="A14" location="'B3'!A1" display="Barema 14" xr:uid="{00000000-0004-0000-0000-000007000000}"/>
    <hyperlink ref="A15" location="B2B!A1" display="Barema 15" xr:uid="{00000000-0004-0000-0000-000008000000}"/>
    <hyperlink ref="A16" location="B2A!A1" display="Barema 16" xr:uid="{00000000-0004-0000-0000-000009000000}"/>
    <hyperlink ref="A17" location="B1C!A1" display="Barema 17" xr:uid="{00000000-0004-0000-0000-00000A000000}"/>
    <hyperlink ref="A18" location="B1B!A1" display="Barema 18" xr:uid="{00000000-0004-0000-0000-00000B000000}"/>
    <hyperlink ref="A19" location="'MV1'!A1" display="Barema 20" xr:uid="{00000000-0004-0000-0000-00000C000000}"/>
    <hyperlink ref="A21" location="'L1'!A1" display="Barema 21" xr:uid="{00000000-0004-0000-0000-00000D000000}"/>
    <hyperlink ref="A22" location="'K3'!A1" display="Barema 23" xr:uid="{00000000-0004-0000-0000-00000E000000}"/>
    <hyperlink ref="A23" location="'G1'!A1" display="Barema 26" xr:uid="{00000000-0004-0000-0000-00000F000000}"/>
    <hyperlink ref="A24" location="GS!A1" display="Barema 27" xr:uid="{00000000-0004-0000-0000-000010000000}"/>
    <hyperlink ref="C25" location="GEW!A1" display="Gewaarborgd inkomen" xr:uid="{00000000-0004-0000-0000-000011000000}"/>
    <hyperlink ref="A20" location="MV1bis!A1" display="Barema" xr:uid="{00000000-0004-0000-0000-000012000000}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36"/>
  <sheetViews>
    <sheetView topLeftCell="AF1" zoomScale="80" zoomScaleNormal="80" workbookViewId="0">
      <selection activeCell="AQ1" sqref="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65</v>
      </c>
      <c r="B1" s="21" t="s">
        <v>19</v>
      </c>
      <c r="C1" s="21" t="s">
        <v>117</v>
      </c>
      <c r="D1" s="21"/>
      <c r="E1" s="22"/>
      <c r="G1" s="21"/>
      <c r="H1" s="21"/>
      <c r="I1" s="21"/>
      <c r="L1" s="98" t="str">
        <f>D6</f>
        <v>bedragen geldig  voor periode vanaf 10/2021 - let wel: vast bedrag eindejaarspremie = bedrag voor indexatie in november 2021!</v>
      </c>
      <c r="O1" s="24" t="s">
        <v>66</v>
      </c>
      <c r="AG1"/>
      <c r="AH1" s="76" t="str">
        <f>'L4'!$AH$2</f>
        <v xml:space="preserve"> eindejaarspremie (vast geïndexeerd bedrag =  bedrag VOOR indexatie in november 2021!):</v>
      </c>
      <c r="AI1" s="76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N2" s="23" t="s">
        <v>21</v>
      </c>
      <c r="O2" s="68">
        <f>'L4'!O3</f>
        <v>1.4001999999999999</v>
      </c>
      <c r="R2" s="24"/>
      <c r="AH2" s="77" t="s">
        <v>92</v>
      </c>
      <c r="AI2" s="76"/>
      <c r="AK2" s="78">
        <f>'L4'!$AK$3</f>
        <v>138.34</v>
      </c>
      <c r="AL2"/>
    </row>
    <row r="3" spans="1:47" x14ac:dyDescent="0.3">
      <c r="AH3" s="77" t="s">
        <v>47</v>
      </c>
      <c r="AJ3" s="23"/>
    </row>
    <row r="4" spans="1:47" x14ac:dyDescent="0.3">
      <c r="A4" s="28"/>
      <c r="B4" s="136" t="s">
        <v>22</v>
      </c>
      <c r="C4" s="151"/>
      <c r="D4" s="151"/>
      <c r="E4" s="137"/>
      <c r="F4" s="136" t="s">
        <v>23</v>
      </c>
      <c r="G4" s="137"/>
      <c r="H4" s="148" t="s">
        <v>37</v>
      </c>
      <c r="I4" s="149"/>
      <c r="J4" s="149"/>
      <c r="K4" s="149"/>
      <c r="L4" s="149"/>
      <c r="M4" s="149"/>
      <c r="N4" s="149"/>
      <c r="O4" s="150"/>
      <c r="P4" s="136" t="s">
        <v>24</v>
      </c>
      <c r="Q4" s="139"/>
      <c r="R4" s="148" t="s">
        <v>38</v>
      </c>
      <c r="S4" s="149"/>
      <c r="T4" s="149"/>
      <c r="U4" s="149"/>
      <c r="V4" s="149"/>
      <c r="W4" s="149"/>
      <c r="X4" s="150"/>
      <c r="Y4" s="136" t="s">
        <v>25</v>
      </c>
      <c r="Z4" s="137"/>
      <c r="AA4" s="148" t="s">
        <v>39</v>
      </c>
      <c r="AB4" s="149"/>
      <c r="AC4" s="149"/>
      <c r="AD4" s="149"/>
      <c r="AE4" s="149"/>
      <c r="AF4" s="149"/>
      <c r="AG4" s="150"/>
      <c r="AH4" s="148" t="s">
        <v>99</v>
      </c>
      <c r="AI4" s="149"/>
      <c r="AJ4" s="149"/>
      <c r="AK4" s="149"/>
      <c r="AL4" s="149"/>
      <c r="AM4" s="149"/>
      <c r="AN4" s="150"/>
      <c r="AO4" s="148" t="s">
        <v>100</v>
      </c>
      <c r="AP4" s="149"/>
      <c r="AQ4" s="149"/>
      <c r="AR4" s="149"/>
      <c r="AS4" s="149"/>
      <c r="AT4" s="149"/>
      <c r="AU4" s="150"/>
    </row>
    <row r="5" spans="1:47" x14ac:dyDescent="0.3">
      <c r="A5" s="32"/>
      <c r="B5" s="152">
        <v>1</v>
      </c>
      <c r="C5" s="153"/>
      <c r="D5" s="152"/>
      <c r="E5" s="153"/>
      <c r="F5" s="152"/>
      <c r="G5" s="153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52"/>
      <c r="Q5" s="153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54" t="s">
        <v>27</v>
      </c>
      <c r="Z5" s="153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0" t="s">
        <v>30</v>
      </c>
      <c r="C6" s="141"/>
      <c r="D6" s="146" t="str">
        <f>'L4'!$D$8</f>
        <v>bedragen geldig  voor periode vanaf 10/2021 - let wel: vast bedrag eindejaarspremie = bedrag voor indexatie in november 2021!</v>
      </c>
      <c r="E6" s="145"/>
      <c r="F6" s="146" t="str">
        <f>D6</f>
        <v>bedragen geldig  voor periode vanaf 10/2021 - let wel: vast bedrag eindejaarspremie = bedrag voor indexatie in november 2021!</v>
      </c>
      <c r="G6" s="147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6"/>
      <c r="C7" s="137"/>
      <c r="D7" s="138"/>
      <c r="E7" s="139"/>
      <c r="F7" s="109"/>
      <c r="G7" s="60"/>
      <c r="H7" s="62"/>
      <c r="I7" s="62"/>
      <c r="J7" s="62"/>
      <c r="K7" s="62"/>
      <c r="L7" s="62"/>
      <c r="M7" s="62"/>
      <c r="N7" s="62"/>
      <c r="O7" s="60"/>
      <c r="P7" s="59"/>
      <c r="Q7" s="60"/>
      <c r="R7" s="44"/>
      <c r="S7" s="44"/>
      <c r="T7" s="44"/>
      <c r="U7" s="44"/>
      <c r="V7" s="44"/>
      <c r="W7" s="44"/>
      <c r="X7" s="75"/>
      <c r="Y7" s="59"/>
      <c r="Z7" s="60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29">
        <v>15985.49</v>
      </c>
      <c r="C8" s="130"/>
      <c r="D8" s="129">
        <f t="shared" ref="D8:D35" si="0">B8*$O$2</f>
        <v>22382.883097999998</v>
      </c>
      <c r="E8" s="131">
        <f t="shared" ref="E8:E35" si="1">D8/40.3399</f>
        <v>554.85717857505836</v>
      </c>
      <c r="F8" s="134">
        <f t="shared" ref="F8:F35" si="2">B8/12*$O$2</f>
        <v>1865.2402581666665</v>
      </c>
      <c r="G8" s="135"/>
      <c r="H8" s="61">
        <f>'L4'!$H$10</f>
        <v>1760.59</v>
      </c>
      <c r="I8" s="61">
        <f>'L4'!I10</f>
        <v>1895.469409333333</v>
      </c>
      <c r="J8" s="61">
        <f>'L4'!J10</f>
        <v>1895.469409333333</v>
      </c>
      <c r="K8" s="61">
        <f>'L4'!K10</f>
        <v>1895.469409333333</v>
      </c>
      <c r="L8" s="61">
        <f>'L4'!L10</f>
        <v>1895.469409333333</v>
      </c>
      <c r="M8" s="61">
        <f>'L4'!M10</f>
        <v>1895.469409333333</v>
      </c>
      <c r="N8" s="61">
        <f>'L4'!N10</f>
        <v>1895.469409333333</v>
      </c>
      <c r="O8" s="73">
        <f>'L4'!O10</f>
        <v>1895.469409333333</v>
      </c>
      <c r="P8" s="134">
        <f t="shared" ref="P8:P35" si="3">((B8&lt;19968.2)*913.03+(B8&gt;19968.2)*(B8&lt;20424.71)*(20424.71-B8+456.51)+(B8&gt;20424.71)*(B8&lt;22659.62)*456.51+(B8&gt;22659.62)*(B8&lt;23116.13)*(23116.13-B8))/12*$O$2</f>
        <v>106.53538383333331</v>
      </c>
      <c r="Q8" s="135">
        <f t="shared" ref="Q8:Q35" si="4">P8/40.3399</f>
        <v>2.6409431811514978</v>
      </c>
      <c r="R8" s="45">
        <f>$P8*SUM(Fasering!$D$5)</f>
        <v>0</v>
      </c>
      <c r="S8" s="45">
        <f>$P8*SUM(Fasering!$D$5:$D$7)</f>
        <v>27.546182228868172</v>
      </c>
      <c r="T8" s="45">
        <f>$P8*SUM(Fasering!$D$5:$D$8)</f>
        <v>43.351128491262266</v>
      </c>
      <c r="U8" s="45">
        <f>$P8*SUM(Fasering!$D$5:$D$9)</f>
        <v>59.156074753656362</v>
      </c>
      <c r="V8" s="45">
        <f>$P8*SUM(Fasering!$D$5:$D$10)</f>
        <v>74.961021016050452</v>
      </c>
      <c r="W8" s="45">
        <f>$P8*SUM(Fasering!$D$5:$D$11)</f>
        <v>90.730437570939245</v>
      </c>
      <c r="X8" s="72">
        <f>$P8*SUM(Fasering!$D$5:$D$12)</f>
        <v>106.53538383333334</v>
      </c>
      <c r="Y8" s="134">
        <f t="shared" ref="Y8:Y35" si="5">((B8&lt;19968.2)*456.51+(B8&gt;19968.2)*(B8&lt;20196.46)*(20196.46-B8+228.26)+(B8&gt;20196.46)*(B8&lt;22659.62)*228.26+(B8&gt;22659.62)*(B8&lt;22887.88)*(22887.88-B8))/12*$O$2</f>
        <v>53.267108499999992</v>
      </c>
      <c r="Z8" s="135">
        <f t="shared" ref="Z8:Z35" si="6">Y8/40.3399</f>
        <v>1.320457128054358</v>
      </c>
      <c r="AA8" s="71">
        <f>$Y8*SUM(Fasering!$D$5)</f>
        <v>0</v>
      </c>
      <c r="AB8" s="45">
        <f>$Y8*SUM(Fasering!$D$5:$D$7)</f>
        <v>13.77294026406647</v>
      </c>
      <c r="AC8" s="45">
        <f>$Y8*SUM(Fasering!$D$5:$D$8)</f>
        <v>21.675326843089643</v>
      </c>
      <c r="AD8" s="45">
        <f>$Y8*SUM(Fasering!$D$5:$D$9)</f>
        <v>29.577713422112819</v>
      </c>
      <c r="AE8" s="45">
        <f>$Y8*SUM(Fasering!$D$5:$D$10)</f>
        <v>37.480100001135995</v>
      </c>
      <c r="AF8" s="45">
        <f>$Y8*SUM(Fasering!$D$5:$D$11)</f>
        <v>45.364721920976827</v>
      </c>
      <c r="AG8" s="72">
        <f>$Y8*SUM(Fasering!$D$5:$D$12)</f>
        <v>53.267108500000006</v>
      </c>
      <c r="AH8" s="5">
        <f>($AK$2+(I8+R8)*12*7.57%)*SUM(Fasering!$D$5)</f>
        <v>0</v>
      </c>
      <c r="AI8" s="112">
        <f>($AK$2+(J8+S8)*12*7.57%)*SUM(Fasering!$D$5:$D$7)</f>
        <v>487.44617705583846</v>
      </c>
      <c r="AJ8" s="112">
        <f>($AK$2+(K8+T8)*12*7.57%)*SUM(Fasering!$D$5:$D$8)</f>
        <v>772.96636171813611</v>
      </c>
      <c r="AK8" s="9">
        <f>($AK$2+(L8+U8)*12*7.57%)*SUM(Fasering!$D$5:$D$9)</f>
        <v>1062.7464452928523</v>
      </c>
      <c r="AL8" s="9">
        <f>($AK$2+(M8+V8)*12*7.57%)*SUM(Fasering!$D$5:$D$10)</f>
        <v>1356.7864277799868</v>
      </c>
      <c r="AM8" s="9">
        <f>($AK$2+(N8+W8)*12*7.57%)*SUM(Fasering!$D$5:$D$11)</f>
        <v>1654.4109501041385</v>
      </c>
      <c r="AN8" s="82">
        <f>($AK$2+(O8+X8)*12*7.57%)*SUM(Fasering!$D$5:$D$12)</f>
        <v>1956.9611541126001</v>
      </c>
      <c r="AO8" s="5">
        <f>($AK$2+(I8+AA8)*12*7.57%)*SUM(Fasering!$D$5)</f>
        <v>0</v>
      </c>
      <c r="AP8" s="112">
        <f>($AK$2+(J8+AB8)*12*7.57%)*SUM(Fasering!$D$5:$D$7)</f>
        <v>484.21112819885951</v>
      </c>
      <c r="AQ8" s="112">
        <f>($AK$2+(K8+AC8)*12*7.57%)*SUM(Fasering!$D$5:$D$8)</f>
        <v>764.95403175478339</v>
      </c>
      <c r="AR8" s="9">
        <f>($AK$2+(L8+AD8)*12*7.57%)*SUM(Fasering!$D$5:$D$9)</f>
        <v>1047.826861438554</v>
      </c>
      <c r="AS8" s="9">
        <f>($AK$2+(M8+AE8)*12*7.57%)*SUM(Fasering!$D$5:$D$10)</f>
        <v>1332.8296172501719</v>
      </c>
      <c r="AT8" s="9">
        <f>($AK$2+(N8+AF8)*12*7.57%)*SUM(Fasering!$D$5:$D$11)</f>
        <v>1619.3144328318008</v>
      </c>
      <c r="AU8" s="82">
        <f>($AK$2+(O8+AG8)*12*7.57%)*SUM(Fasering!$D$5:$D$12)</f>
        <v>1908.5722527998</v>
      </c>
    </row>
    <row r="9" spans="1:47" x14ac:dyDescent="0.3">
      <c r="A9" s="32">
        <f t="shared" ref="A9:A35" si="7">+A8+1</f>
        <v>1</v>
      </c>
      <c r="B9" s="129">
        <v>16523.25</v>
      </c>
      <c r="C9" s="130"/>
      <c r="D9" s="129">
        <f t="shared" si="0"/>
        <v>23135.854649999997</v>
      </c>
      <c r="E9" s="131">
        <f t="shared" si="1"/>
        <v>573.52285578298404</v>
      </c>
      <c r="F9" s="134">
        <f t="shared" si="2"/>
        <v>1927.9878874999999</v>
      </c>
      <c r="G9" s="135">
        <f t="shared" ref="G9:G35" si="8">F9/40.3399</f>
        <v>47.79357131524867</v>
      </c>
      <c r="H9" s="61">
        <f>'L4'!$H$10</f>
        <v>1760.59</v>
      </c>
      <c r="I9" s="61">
        <f>GEW!$E$12+($F9-GEW!$E$12)*SUM(Fasering!$D$5)</f>
        <v>1895.469409333333</v>
      </c>
      <c r="J9" s="61">
        <f>GEW!$E$12+($F9-GEW!$E$12)*SUM(Fasering!$D$5:$D$7)</f>
        <v>1903.8775071235079</v>
      </c>
      <c r="K9" s="61">
        <f>GEW!$E$12+($F9-GEW!$E$12)*SUM(Fasering!$D$5:$D$8)</f>
        <v>1908.7017521908842</v>
      </c>
      <c r="L9" s="61">
        <f>GEW!$E$12+($F9-GEW!$E$12)*SUM(Fasering!$D$5:$D$9)</f>
        <v>1913.5259972582605</v>
      </c>
      <c r="M9" s="61">
        <f>GEW!$E$12+($F9-GEW!$E$12)*SUM(Fasering!$D$5:$D$10)</f>
        <v>1918.3502423256371</v>
      </c>
      <c r="N9" s="61">
        <f>GEW!$E$12+($F9-GEW!$E$12)*SUM(Fasering!$D$5:$D$11)</f>
        <v>1923.1636424326236</v>
      </c>
      <c r="O9" s="73">
        <f>GEW!$E$12+($F9-GEW!$E$12)*SUM(Fasering!$D$5:$D$12)</f>
        <v>1927.9878874999999</v>
      </c>
      <c r="P9" s="134">
        <f t="shared" si="3"/>
        <v>106.53538383333331</v>
      </c>
      <c r="Q9" s="135">
        <f t="shared" si="4"/>
        <v>2.6409431811514978</v>
      </c>
      <c r="R9" s="45">
        <f>$P9*SUM(Fasering!$D$5)</f>
        <v>0</v>
      </c>
      <c r="S9" s="45">
        <f>$P9*SUM(Fasering!$D$5:$D$7)</f>
        <v>27.546182228868172</v>
      </c>
      <c r="T9" s="45">
        <f>$P9*SUM(Fasering!$D$5:$D$8)</f>
        <v>43.351128491262266</v>
      </c>
      <c r="U9" s="45">
        <f>$P9*SUM(Fasering!$D$5:$D$9)</f>
        <v>59.156074753656362</v>
      </c>
      <c r="V9" s="45">
        <f>$P9*SUM(Fasering!$D$5:$D$10)</f>
        <v>74.961021016050452</v>
      </c>
      <c r="W9" s="45">
        <f>$P9*SUM(Fasering!$D$5:$D$11)</f>
        <v>90.730437570939245</v>
      </c>
      <c r="X9" s="72">
        <f>$P9*SUM(Fasering!$D$5:$D$12)</f>
        <v>106.53538383333334</v>
      </c>
      <c r="Y9" s="134">
        <f t="shared" si="5"/>
        <v>53.267108499999992</v>
      </c>
      <c r="Z9" s="135">
        <f t="shared" si="6"/>
        <v>1.320457128054358</v>
      </c>
      <c r="AA9" s="71">
        <f>$Y9*SUM(Fasering!$D$5)</f>
        <v>0</v>
      </c>
      <c r="AB9" s="45">
        <f>$Y9*SUM(Fasering!$D$5:$D$7)</f>
        <v>13.77294026406647</v>
      </c>
      <c r="AC9" s="45">
        <f>$Y9*SUM(Fasering!$D$5:$D$8)</f>
        <v>21.675326843089643</v>
      </c>
      <c r="AD9" s="45">
        <f>$Y9*SUM(Fasering!$D$5:$D$9)</f>
        <v>29.577713422112819</v>
      </c>
      <c r="AE9" s="45">
        <f>$Y9*SUM(Fasering!$D$5:$D$10)</f>
        <v>37.480100001135995</v>
      </c>
      <c r="AF9" s="45">
        <f>$Y9*SUM(Fasering!$D$5:$D$11)</f>
        <v>45.364721920976827</v>
      </c>
      <c r="AG9" s="72">
        <f>$Y9*SUM(Fasering!$D$5:$D$12)</f>
        <v>53.267108500000006</v>
      </c>
      <c r="AH9" s="5">
        <f>($AK$2+(I9+R9)*12*7.57%)*SUM(Fasering!$D$5)</f>
        <v>0</v>
      </c>
      <c r="AI9" s="112">
        <f>($AK$2+(J9+S9)*12*7.57%)*SUM(Fasering!$D$5:$D$7)</f>
        <v>489.42106482844747</v>
      </c>
      <c r="AJ9" s="112">
        <f>($AK$2+(K9+T9)*12*7.57%)*SUM(Fasering!$D$5:$D$8)</f>
        <v>777.85761782408281</v>
      </c>
      <c r="AK9" s="9">
        <f>($AK$2+(L9+U9)*12*7.57%)*SUM(Fasering!$D$5:$D$9)</f>
        <v>1071.8543459858217</v>
      </c>
      <c r="AL9" s="9">
        <f>($AK$2+(M9+V9)*12*7.57%)*SUM(Fasering!$D$5:$D$10)</f>
        <v>1371.4112493136638</v>
      </c>
      <c r="AM9" s="9">
        <f>($AK$2+(N9+W9)*12*7.57%)*SUM(Fasering!$D$5:$D$11)</f>
        <v>1675.8361853591714</v>
      </c>
      <c r="AN9" s="82">
        <f>($AK$2+(O9+X9)*12*7.57%)*SUM(Fasering!$D$5:$D$12)</f>
        <v>1986.5009396792002</v>
      </c>
      <c r="AO9" s="5">
        <f>($AK$2+(I9+AA9)*12*7.57%)*SUM(Fasering!$D$5)</f>
        <v>0</v>
      </c>
      <c r="AP9" s="112">
        <f>($AK$2+(J9+AB9)*12*7.57%)*SUM(Fasering!$D$5:$D$7)</f>
        <v>486.18601597146858</v>
      </c>
      <c r="AQ9" s="112">
        <f>($AK$2+(K9+AC9)*12*7.57%)*SUM(Fasering!$D$5:$D$8)</f>
        <v>769.84528786072997</v>
      </c>
      <c r="AR9" s="9">
        <f>($AK$2+(L9+AD9)*12*7.57%)*SUM(Fasering!$D$5:$D$9)</f>
        <v>1056.9347621315235</v>
      </c>
      <c r="AS9" s="9">
        <f>($AK$2+(M9+AE9)*12*7.57%)*SUM(Fasering!$D$5:$D$10)</f>
        <v>1347.4544387838487</v>
      </c>
      <c r="AT9" s="9">
        <f>($AK$2+(N9+AF9)*12*7.57%)*SUM(Fasering!$D$5:$D$11)</f>
        <v>1640.7396680868342</v>
      </c>
      <c r="AU9" s="82">
        <f>($AK$2+(O9+AG9)*12*7.57%)*SUM(Fasering!$D$5:$D$12)</f>
        <v>1938.1120383664004</v>
      </c>
    </row>
    <row r="10" spans="1:47" x14ac:dyDescent="0.3">
      <c r="A10" s="32">
        <f t="shared" si="7"/>
        <v>2</v>
      </c>
      <c r="B10" s="129">
        <v>17168.75</v>
      </c>
      <c r="C10" s="130"/>
      <c r="D10" s="129">
        <f t="shared" si="0"/>
        <v>24039.683749999997</v>
      </c>
      <c r="E10" s="131">
        <f t="shared" si="1"/>
        <v>595.92819392214642</v>
      </c>
      <c r="F10" s="134">
        <f t="shared" si="2"/>
        <v>2003.3069791666667</v>
      </c>
      <c r="G10" s="135">
        <f t="shared" si="8"/>
        <v>49.660682826845544</v>
      </c>
      <c r="H10" s="61">
        <f>'L4'!$H$10</f>
        <v>1760.59</v>
      </c>
      <c r="I10" s="61">
        <f>GEW!$E$12+($F10-GEW!$E$12)*SUM(Fasering!$D$5)</f>
        <v>1895.469409333333</v>
      </c>
      <c r="J10" s="61">
        <f>GEW!$E$12+($F10-GEW!$E$12)*SUM(Fasering!$D$5:$D$7)</f>
        <v>1923.35228958272</v>
      </c>
      <c r="K10" s="61">
        <f>GEW!$E$12+($F10-GEW!$E$12)*SUM(Fasering!$D$5:$D$8)</f>
        <v>1939.3504202972003</v>
      </c>
      <c r="L10" s="61">
        <f>GEW!$E$12+($F10-GEW!$E$12)*SUM(Fasering!$D$5:$D$9)</f>
        <v>1955.3485510116807</v>
      </c>
      <c r="M10" s="61">
        <f>GEW!$E$12+($F10-GEW!$E$12)*SUM(Fasering!$D$5:$D$10)</f>
        <v>1971.3466817261613</v>
      </c>
      <c r="N10" s="61">
        <f>GEW!$E$12+($F10-GEW!$E$12)*SUM(Fasering!$D$5:$D$11)</f>
        <v>1987.3088484521863</v>
      </c>
      <c r="O10" s="73">
        <f>GEW!$E$12+($F10-GEW!$E$12)*SUM(Fasering!$D$5:$D$12)</f>
        <v>2003.3069791666667</v>
      </c>
      <c r="P10" s="134">
        <f t="shared" si="3"/>
        <v>106.53538383333331</v>
      </c>
      <c r="Q10" s="135">
        <f t="shared" si="4"/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72">
        <f>$P10*SUM(Fasering!$D$5:$D$12)</f>
        <v>106.53538383333334</v>
      </c>
      <c r="Y10" s="134">
        <f t="shared" si="5"/>
        <v>53.267108499999992</v>
      </c>
      <c r="Z10" s="135">
        <f t="shared" si="6"/>
        <v>1.320457128054358</v>
      </c>
      <c r="AA10" s="71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72">
        <f>$Y10*SUM(Fasering!$D$5:$D$12)</f>
        <v>53.267108500000006</v>
      </c>
      <c r="AH10" s="5">
        <f>($AK$2+(I10+R10)*12*7.57%)*SUM(Fasering!$D$5)</f>
        <v>0</v>
      </c>
      <c r="AI10" s="112">
        <f>($AK$2+(J10+S10)*12*7.57%)*SUM(Fasering!$D$5:$D$7)</f>
        <v>493.99528728787931</v>
      </c>
      <c r="AJ10" s="112">
        <f>($AK$2+(K10+T10)*12*7.57%)*SUM(Fasering!$D$5:$D$8)</f>
        <v>789.18671401120332</v>
      </c>
      <c r="AK10" s="9">
        <f>($AK$2+(L10+U10)*12*7.57%)*SUM(Fasering!$D$5:$D$9)</f>
        <v>1092.9500074638502</v>
      </c>
      <c r="AL10" s="9">
        <f>($AK$2+(M10+V10)*12*7.57%)*SUM(Fasering!$D$5:$D$10)</f>
        <v>1405.2851676458195</v>
      </c>
      <c r="AM10" s="9">
        <f>($AK$2+(N10+W10)*12*7.57%)*SUM(Fasering!$D$5:$D$11)</f>
        <v>1725.4611785671225</v>
      </c>
      <c r="AN10" s="82">
        <f>($AK$2+(O10+X10)*12*7.57%)*SUM(Fasering!$D$5:$D$12)</f>
        <v>2054.9208025492007</v>
      </c>
      <c r="AO10" s="5">
        <f>($AK$2+(I10+AA10)*12*7.57%)*SUM(Fasering!$D$5)</f>
        <v>0</v>
      </c>
      <c r="AP10" s="112">
        <f>($AK$2+(J10+AB10)*12*7.57%)*SUM(Fasering!$D$5:$D$7)</f>
        <v>490.76023843090047</v>
      </c>
      <c r="AQ10" s="112">
        <f>($AK$2+(K10+AC10)*12*7.57%)*SUM(Fasering!$D$5:$D$8)</f>
        <v>781.17438404785048</v>
      </c>
      <c r="AR10" s="9">
        <f>($AK$2+(L10+AD10)*12*7.57%)*SUM(Fasering!$D$5:$D$9)</f>
        <v>1078.0304236095519</v>
      </c>
      <c r="AS10" s="9">
        <f>($AK$2+(M10+AE10)*12*7.57%)*SUM(Fasering!$D$5:$D$10)</f>
        <v>1381.3283571160043</v>
      </c>
      <c r="AT10" s="9">
        <f>($AK$2+(N10+AF10)*12*7.57%)*SUM(Fasering!$D$5:$D$11)</f>
        <v>1690.3646612947853</v>
      </c>
      <c r="AU10" s="82">
        <f>($AK$2+(O10+AG10)*12*7.57%)*SUM(Fasering!$D$5:$D$12)</f>
        <v>2006.5319012364007</v>
      </c>
    </row>
    <row r="11" spans="1:47" x14ac:dyDescent="0.3">
      <c r="A11" s="32">
        <f t="shared" si="7"/>
        <v>3</v>
      </c>
      <c r="B11" s="129">
        <v>17817.650000000001</v>
      </c>
      <c r="C11" s="130"/>
      <c r="D11" s="129">
        <f t="shared" si="0"/>
        <v>24948.273529999999</v>
      </c>
      <c r="E11" s="131">
        <f t="shared" si="1"/>
        <v>618.45154623586075</v>
      </c>
      <c r="F11" s="134">
        <f t="shared" si="2"/>
        <v>2079.0227941666667</v>
      </c>
      <c r="G11" s="135">
        <f t="shared" si="8"/>
        <v>51.537628852988398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1942.9296502919108</v>
      </c>
      <c r="K11" s="61">
        <f>GEW!$E$12+($F11-GEW!$E$12)*SUM(Fasering!$D$5:$D$8)</f>
        <v>1970.1605221317295</v>
      </c>
      <c r="L11" s="61">
        <f>GEW!$E$12+($F11-GEW!$E$12)*SUM(Fasering!$D$5:$D$9)</f>
        <v>1997.391393971548</v>
      </c>
      <c r="M11" s="61">
        <f>GEW!$E$12+($F11-GEW!$E$12)*SUM(Fasering!$D$5:$D$10)</f>
        <v>2024.6222658113666</v>
      </c>
      <c r="N11" s="61">
        <f>GEW!$E$12+($F11-GEW!$E$12)*SUM(Fasering!$D$5:$D$11)</f>
        <v>2051.7919223268482</v>
      </c>
      <c r="O11" s="73">
        <f>GEW!$E$12+($F11-GEW!$E$12)*SUM(Fasering!$D$5:$D$12)</f>
        <v>2079.0227941666667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72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71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72">
        <f>$Y11*SUM(Fasering!$D$5:$D$12)</f>
        <v>53.267108500000006</v>
      </c>
      <c r="AH11" s="5">
        <f>($AK$2+(I11+R11)*12*7.57%)*SUM(Fasering!$D$5)</f>
        <v>0</v>
      </c>
      <c r="AI11" s="112">
        <f>($AK$2+(J11+S11)*12*7.57%)*SUM(Fasering!$D$5:$D$7)</f>
        <v>498.59360325058316</v>
      </c>
      <c r="AJ11" s="112">
        <f>($AK$2+(K11+T11)*12*7.57%)*SUM(Fasering!$D$5:$D$8)</f>
        <v>800.57548320690057</v>
      </c>
      <c r="AK11" s="9">
        <f>($AK$2+(L11+U11)*12*7.57%)*SUM(Fasering!$D$5:$D$9)</f>
        <v>1114.1567847420727</v>
      </c>
      <c r="AL11" s="9">
        <f>($AK$2+(M11+V11)*12*7.57%)*SUM(Fasering!$D$5:$D$10)</f>
        <v>1439.3375078560994</v>
      </c>
      <c r="AM11" s="9">
        <f>($AK$2+(N11+W11)*12*7.57%)*SUM(Fasering!$D$5:$D$11)</f>
        <v>1775.3475582613744</v>
      </c>
      <c r="AN11" s="82">
        <f>($AK$2+(O11+X11)*12*7.57%)*SUM(Fasering!$D$5:$D$12)</f>
        <v>2123.701048895201</v>
      </c>
      <c r="AO11" s="5">
        <f>($AK$2+(I11+AA11)*12*7.57%)*SUM(Fasering!$D$5)</f>
        <v>0</v>
      </c>
      <c r="AP11" s="112">
        <f>($AK$2+(J11+AB11)*12*7.57%)*SUM(Fasering!$D$5:$D$7)</f>
        <v>495.35855439360427</v>
      </c>
      <c r="AQ11" s="112">
        <f>($AK$2+(K11+AC11)*12*7.57%)*SUM(Fasering!$D$5:$D$8)</f>
        <v>792.56315324354773</v>
      </c>
      <c r="AR11" s="9">
        <f>($AK$2+(L11+AD11)*12*7.57%)*SUM(Fasering!$D$5:$D$9)</f>
        <v>1099.2372008877744</v>
      </c>
      <c r="AS11" s="9">
        <f>($AK$2+(M11+AE11)*12*7.57%)*SUM(Fasering!$D$5:$D$10)</f>
        <v>1415.3806973262845</v>
      </c>
      <c r="AT11" s="9">
        <f>($AK$2+(N11+AF11)*12*7.57%)*SUM(Fasering!$D$5:$D$11)</f>
        <v>1740.2510409890369</v>
      </c>
      <c r="AU11" s="82">
        <f>($AK$2+(O11+AG11)*12*7.57%)*SUM(Fasering!$D$5:$D$12)</f>
        <v>2075.3121475824005</v>
      </c>
    </row>
    <row r="12" spans="1:47" x14ac:dyDescent="0.3">
      <c r="A12" s="32">
        <f t="shared" si="7"/>
        <v>4</v>
      </c>
      <c r="B12" s="129">
        <v>18461.009999999998</v>
      </c>
      <c r="C12" s="130"/>
      <c r="D12" s="129">
        <f t="shared" si="0"/>
        <v>25849.106201999995</v>
      </c>
      <c r="E12" s="131">
        <f t="shared" si="1"/>
        <v>640.78260486515819</v>
      </c>
      <c r="F12" s="134">
        <f t="shared" si="2"/>
        <v>2154.0921834999995</v>
      </c>
      <c r="G12" s="135">
        <f t="shared" si="8"/>
        <v>53.398550405429845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1962.3398687937831</v>
      </c>
      <c r="K12" s="61">
        <f>GEW!$E$12+($F12-GEW!$E$12)*SUM(Fasering!$D$5:$D$8)</f>
        <v>2000.7075819502877</v>
      </c>
      <c r="L12" s="61">
        <f>GEW!$E$12+($F12-GEW!$E$12)*SUM(Fasering!$D$5:$D$9)</f>
        <v>2039.0752951067923</v>
      </c>
      <c r="M12" s="61">
        <f>GEW!$E$12+($F12-GEW!$E$12)*SUM(Fasering!$D$5:$D$10)</f>
        <v>2077.4430082632971</v>
      </c>
      <c r="N12" s="61">
        <f>GEW!$E$12+($F12-GEW!$E$12)*SUM(Fasering!$D$5:$D$11)</f>
        <v>2115.7244703434949</v>
      </c>
      <c r="O12" s="73">
        <f>GEW!$E$12+($F12-GEW!$E$12)*SUM(Fasering!$D$5:$D$12)</f>
        <v>2154.0921834999995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72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71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72">
        <f>$Y12*SUM(Fasering!$D$5:$D$12)</f>
        <v>53.267108500000006</v>
      </c>
      <c r="AH12" s="5">
        <f>($AK$2+(I12+R12)*12*7.57%)*SUM(Fasering!$D$5)</f>
        <v>0</v>
      </c>
      <c r="AI12" s="112">
        <f>($AK$2+(J12+S12)*12*7.57%)*SUM(Fasering!$D$5:$D$7)</f>
        <v>503.15266097560254</v>
      </c>
      <c r="AJ12" s="112">
        <f>($AK$2+(K12+T12)*12*7.57%)*SUM(Fasering!$D$5:$D$8)</f>
        <v>811.86702050038741</v>
      </c>
      <c r="AK12" s="9">
        <f>($AK$2+(L12+U12)*12*7.57%)*SUM(Fasering!$D$5:$D$9)</f>
        <v>1135.1825086282138</v>
      </c>
      <c r="AL12" s="9">
        <f>($AK$2+(M12+V12)*12*7.57%)*SUM(Fasering!$D$5:$D$10)</f>
        <v>1473.0991253590826</v>
      </c>
      <c r="AM12" s="9">
        <f>($AK$2+(N12+W12)*12*7.57%)*SUM(Fasering!$D$5:$D$11)</f>
        <v>1824.8080317397123</v>
      </c>
      <c r="AN12" s="82">
        <f>($AK$2+(O12+X12)*12*7.57%)*SUM(Fasering!$D$5:$D$12)</f>
        <v>2191.8940821656006</v>
      </c>
      <c r="AO12" s="5">
        <f>($AK$2+(I12+AA12)*12*7.57%)*SUM(Fasering!$D$5)</f>
        <v>0</v>
      </c>
      <c r="AP12" s="112">
        <f>($AK$2+(J12+AB12)*12*7.57%)*SUM(Fasering!$D$5:$D$7)</f>
        <v>499.91761211862371</v>
      </c>
      <c r="AQ12" s="112">
        <f>($AK$2+(K12+AC12)*12*7.57%)*SUM(Fasering!$D$5:$D$8)</f>
        <v>803.85469053703457</v>
      </c>
      <c r="AR12" s="9">
        <f>($AK$2+(L12+AD12)*12*7.57%)*SUM(Fasering!$D$5:$D$9)</f>
        <v>1120.2629247739158</v>
      </c>
      <c r="AS12" s="9">
        <f>($AK$2+(M12+AE12)*12*7.57%)*SUM(Fasering!$D$5:$D$10)</f>
        <v>1449.1423148292679</v>
      </c>
      <c r="AT12" s="9">
        <f>($AK$2+(N12+AF12)*12*7.57%)*SUM(Fasering!$D$5:$D$11)</f>
        <v>1789.7115144673751</v>
      </c>
      <c r="AU12" s="82">
        <f>($AK$2+(O12+AG12)*12*7.57%)*SUM(Fasering!$D$5:$D$12)</f>
        <v>2143.5051808528005</v>
      </c>
    </row>
    <row r="13" spans="1:47" x14ac:dyDescent="0.3">
      <c r="A13" s="32">
        <f t="shared" si="7"/>
        <v>5</v>
      </c>
      <c r="B13" s="129">
        <v>18470.98</v>
      </c>
      <c r="C13" s="130"/>
      <c r="D13" s="129">
        <f t="shared" si="0"/>
        <v>25863.066195999996</v>
      </c>
      <c r="E13" s="131">
        <f t="shared" si="1"/>
        <v>641.12866407700551</v>
      </c>
      <c r="F13" s="134">
        <f t="shared" si="2"/>
        <v>2155.2555163333332</v>
      </c>
      <c r="G13" s="135">
        <f t="shared" si="8"/>
        <v>53.427388673083797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1962.6406644268093</v>
      </c>
      <c r="K13" s="61">
        <f>GEW!$E$12+($F13-GEW!$E$12)*SUM(Fasering!$D$5:$D$8)</f>
        <v>2001.1809626180184</v>
      </c>
      <c r="L13" s="61">
        <f>GEW!$E$12+($F13-GEW!$E$12)*SUM(Fasering!$D$5:$D$9)</f>
        <v>2039.7212608092273</v>
      </c>
      <c r="M13" s="61">
        <f>GEW!$E$12+($F13-GEW!$E$12)*SUM(Fasering!$D$5:$D$10)</f>
        <v>2078.2615590004361</v>
      </c>
      <c r="N13" s="61">
        <f>GEW!$E$12+($F13-GEW!$E$12)*SUM(Fasering!$D$5:$D$11)</f>
        <v>2116.7152181421243</v>
      </c>
      <c r="O13" s="73">
        <f>GEW!$E$12+($F13-GEW!$E$12)*SUM(Fasering!$D$5:$D$12)</f>
        <v>2155.2555163333332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72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71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72">
        <f>$Y13*SUM(Fasering!$D$5:$D$12)</f>
        <v>53.267108500000006</v>
      </c>
      <c r="AH13" s="5">
        <f>($AK$2+(I13+R13)*12*7.57%)*SUM(Fasering!$D$5)</f>
        <v>0</v>
      </c>
      <c r="AI13" s="112">
        <f>($AK$2+(J13+S13)*12*7.57%)*SUM(Fasering!$D$5:$D$7)</f>
        <v>503.22331163078547</v>
      </c>
      <c r="AJ13" s="112">
        <f>($AK$2+(K13+T13)*12*7.57%)*SUM(Fasering!$D$5:$D$8)</f>
        <v>812.04200282259603</v>
      </c>
      <c r="AK13" s="9">
        <f>($AK$2+(L13+U13)*12*7.57%)*SUM(Fasering!$D$5:$D$9)</f>
        <v>1135.5083393717246</v>
      </c>
      <c r="AL13" s="9">
        <f>($AK$2+(M13+V13)*12*7.57%)*SUM(Fasering!$D$5:$D$10)</f>
        <v>1473.6223212781708</v>
      </c>
      <c r="AM13" s="9">
        <f>($AK$2+(N13+W13)*12*7.57%)*SUM(Fasering!$D$5:$D$11)</f>
        <v>1825.5745091715999</v>
      </c>
      <c r="AN13" s="82">
        <f>($AK$2+(O13+X13)*12*7.57%)*SUM(Fasering!$D$5:$D$12)</f>
        <v>2192.9508537114007</v>
      </c>
      <c r="AO13" s="5">
        <f>($AK$2+(I13+AA13)*12*7.57%)*SUM(Fasering!$D$5)</f>
        <v>0</v>
      </c>
      <c r="AP13" s="112">
        <f>($AK$2+(J13+AB13)*12*7.57%)*SUM(Fasering!$D$5:$D$7)</f>
        <v>499.98826277380664</v>
      </c>
      <c r="AQ13" s="112">
        <f>($AK$2+(K13+AC13)*12*7.57%)*SUM(Fasering!$D$5:$D$8)</f>
        <v>804.02967285924319</v>
      </c>
      <c r="AR13" s="9">
        <f>($AK$2+(L13+AD13)*12*7.57%)*SUM(Fasering!$D$5:$D$9)</f>
        <v>1120.5887555174263</v>
      </c>
      <c r="AS13" s="9">
        <f>($AK$2+(M13+AE13)*12*7.57%)*SUM(Fasering!$D$5:$D$10)</f>
        <v>1449.6655107483562</v>
      </c>
      <c r="AT13" s="9">
        <f>($AK$2+(N13+AF13)*12*7.57%)*SUM(Fasering!$D$5:$D$11)</f>
        <v>1790.4779918992626</v>
      </c>
      <c r="AU13" s="82">
        <f>($AK$2+(O13+AG13)*12*7.57%)*SUM(Fasering!$D$5:$D$12)</f>
        <v>2144.5619523986006</v>
      </c>
    </row>
    <row r="14" spans="1:47" x14ac:dyDescent="0.3">
      <c r="A14" s="32">
        <f t="shared" si="7"/>
        <v>6</v>
      </c>
      <c r="B14" s="129">
        <v>19387.97</v>
      </c>
      <c r="C14" s="130"/>
      <c r="D14" s="129">
        <f t="shared" si="0"/>
        <v>27147.035594000001</v>
      </c>
      <c r="E14" s="131">
        <f t="shared" si="1"/>
        <v>672.95743405412509</v>
      </c>
      <c r="F14" s="129">
        <f t="shared" si="2"/>
        <v>2262.2529661666667</v>
      </c>
      <c r="G14" s="131">
        <f t="shared" si="8"/>
        <v>56.079786171177091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1990.3063201468294</v>
      </c>
      <c r="K14" s="61">
        <f>GEW!$E$12+($F14-GEW!$E$12)*SUM(Fasering!$D$5:$D$8)</f>
        <v>2044.7201139221406</v>
      </c>
      <c r="L14" s="61">
        <f>GEW!$E$12+($F14-GEW!$E$12)*SUM(Fasering!$D$5:$D$9)</f>
        <v>2099.1339076974514</v>
      </c>
      <c r="M14" s="61">
        <f>GEW!$E$12+($F14-GEW!$E$12)*SUM(Fasering!$D$5:$D$10)</f>
        <v>2153.5477014727626</v>
      </c>
      <c r="N14" s="61">
        <f>GEW!$E$12+($F14-GEW!$E$12)*SUM(Fasering!$D$5:$D$11)</f>
        <v>2207.8391723913555</v>
      </c>
      <c r="O14" s="73">
        <f>GEW!$E$12+($F14-GEW!$E$12)*SUM(Fasering!$D$5:$D$12)</f>
        <v>2262.2529661666667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72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71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72">
        <f>$Y14*SUM(Fasering!$D$5:$D$12)</f>
        <v>53.267108500000006</v>
      </c>
      <c r="AH14" s="5">
        <f>($AK$2+(I14+R14)*12*7.57%)*SUM(Fasering!$D$5)</f>
        <v>0</v>
      </c>
      <c r="AI14" s="112">
        <f>($AK$2+(J14+S14)*12*7.57%)*SUM(Fasering!$D$5:$D$7)</f>
        <v>509.72140032648559</v>
      </c>
      <c r="AJ14" s="112">
        <f>($AK$2+(K14+T14)*12*7.57%)*SUM(Fasering!$D$5:$D$8)</f>
        <v>828.13598874455988</v>
      </c>
      <c r="AK14" s="9">
        <f>($AK$2+(L14+U14)*12*7.57%)*SUM(Fasering!$D$5:$D$9)</f>
        <v>1165.4765974952525</v>
      </c>
      <c r="AL14" s="9">
        <f>($AK$2+(M14+V14)*12*7.57%)*SUM(Fasering!$D$5:$D$10)</f>
        <v>1521.7432265785637</v>
      </c>
      <c r="AM14" s="9">
        <f>($AK$2+(N14+W14)*12*7.57%)*SUM(Fasering!$D$5:$D$11)</f>
        <v>1896.0712133106535</v>
      </c>
      <c r="AN14" s="82">
        <f>($AK$2+(O14+X14)*12*7.57%)*SUM(Fasering!$D$5:$D$12)</f>
        <v>2290.1473371400007</v>
      </c>
      <c r="AO14" s="5">
        <f>($AK$2+(I14+AA14)*12*7.57%)*SUM(Fasering!$D$5)</f>
        <v>0</v>
      </c>
      <c r="AP14" s="112">
        <f>($AK$2+(J14+AB14)*12*7.57%)*SUM(Fasering!$D$5:$D$7)</f>
        <v>506.48635146950676</v>
      </c>
      <c r="AQ14" s="112">
        <f>($AK$2+(K14+AC14)*12*7.57%)*SUM(Fasering!$D$5:$D$8)</f>
        <v>820.12365878120704</v>
      </c>
      <c r="AR14" s="9">
        <f>($AK$2+(L14+AD14)*12*7.57%)*SUM(Fasering!$D$5:$D$9)</f>
        <v>1150.5570136409542</v>
      </c>
      <c r="AS14" s="9">
        <f>($AK$2+(M14+AE14)*12*7.57%)*SUM(Fasering!$D$5:$D$10)</f>
        <v>1497.7864160487488</v>
      </c>
      <c r="AT14" s="9">
        <f>($AK$2+(N14+AF14)*12*7.57%)*SUM(Fasering!$D$5:$D$11)</f>
        <v>1860.9746960383161</v>
      </c>
      <c r="AU14" s="82">
        <f>($AK$2+(O14+AG14)*12*7.57%)*SUM(Fasering!$D$5:$D$12)</f>
        <v>2241.7584358272011</v>
      </c>
    </row>
    <row r="15" spans="1:47" x14ac:dyDescent="0.3">
      <c r="A15" s="32">
        <f t="shared" si="7"/>
        <v>7</v>
      </c>
      <c r="B15" s="129">
        <v>19397.93</v>
      </c>
      <c r="C15" s="130"/>
      <c r="D15" s="129">
        <f t="shared" si="0"/>
        <v>27160.981585999998</v>
      </c>
      <c r="E15" s="131">
        <f t="shared" si="1"/>
        <v>673.303146165459</v>
      </c>
      <c r="F15" s="129">
        <f t="shared" si="2"/>
        <v>2263.4151321666664</v>
      </c>
      <c r="G15" s="131">
        <f t="shared" si="8"/>
        <v>56.108595513788245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1990.6068140791201</v>
      </c>
      <c r="K15" s="61">
        <f>GEW!$E$12+($F15-GEW!$E$12)*SUM(Fasering!$D$5:$D$8)</f>
        <v>2045.1930197847878</v>
      </c>
      <c r="L15" s="61">
        <f>GEW!$E$12+($F15-GEW!$E$12)*SUM(Fasering!$D$5:$D$9)</f>
        <v>2099.7792254904552</v>
      </c>
      <c r="M15" s="61">
        <f>GEW!$E$12+($F15-GEW!$E$12)*SUM(Fasering!$D$5:$D$10)</f>
        <v>2154.3654311961227</v>
      </c>
      <c r="N15" s="61">
        <f>GEW!$E$12+($F15-GEW!$E$12)*SUM(Fasering!$D$5:$D$11)</f>
        <v>2208.8289264609989</v>
      </c>
      <c r="O15" s="73">
        <f>GEW!$E$12+($F15-GEW!$E$12)*SUM(Fasering!$D$5:$D$12)</f>
        <v>2263.4151321666664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72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71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72">
        <f>$Y15*SUM(Fasering!$D$5:$D$12)</f>
        <v>53.267108500000006</v>
      </c>
      <c r="AH15" s="5">
        <f>($AK$2+(I15+R15)*12*7.57%)*SUM(Fasering!$D$5)</f>
        <v>0</v>
      </c>
      <c r="AI15" s="112">
        <f>($AK$2+(J15+S15)*12*7.57%)*SUM(Fasering!$D$5:$D$7)</f>
        <v>509.79198011842345</v>
      </c>
      <c r="AJ15" s="112">
        <f>($AK$2+(K15+T15)*12*7.57%)*SUM(Fasering!$D$5:$D$8)</f>
        <v>828.3107955579195</v>
      </c>
      <c r="AK15" s="9">
        <f>($AK$2+(L15+U15)*12*7.57%)*SUM(Fasering!$D$5:$D$9)</f>
        <v>1165.8021014275857</v>
      </c>
      <c r="AL15" s="9">
        <f>($AK$2+(M15+V15)*12*7.57%)*SUM(Fasering!$D$5:$D$10)</f>
        <v>1522.2658977274218</v>
      </c>
      <c r="AM15" s="9">
        <f>($AK$2+(N15+W15)*12*7.57%)*SUM(Fasering!$D$5:$D$11)</f>
        <v>1896.8369219587573</v>
      </c>
      <c r="AN15" s="82">
        <f>($AK$2+(O15+X15)*12*7.57%)*SUM(Fasering!$D$5:$D$12)</f>
        <v>2291.2030487344005</v>
      </c>
      <c r="AO15" s="5">
        <f>($AK$2+(I15+AA15)*12*7.57%)*SUM(Fasering!$D$5)</f>
        <v>0</v>
      </c>
      <c r="AP15" s="112">
        <f>($AK$2+(J15+AB15)*12*7.57%)*SUM(Fasering!$D$5:$D$7)</f>
        <v>506.55693126144462</v>
      </c>
      <c r="AQ15" s="112">
        <f>($AK$2+(K15+AC15)*12*7.57%)*SUM(Fasering!$D$5:$D$8)</f>
        <v>820.29846559456666</v>
      </c>
      <c r="AR15" s="9">
        <f>($AK$2+(L15+AD15)*12*7.57%)*SUM(Fasering!$D$5:$D$9)</f>
        <v>1150.8825175732877</v>
      </c>
      <c r="AS15" s="9">
        <f>($AK$2+(M15+AE15)*12*7.57%)*SUM(Fasering!$D$5:$D$10)</f>
        <v>1498.3090871976071</v>
      </c>
      <c r="AT15" s="9">
        <f>($AK$2+(N15+AF15)*12*7.57%)*SUM(Fasering!$D$5:$D$11)</f>
        <v>1861.7404046864201</v>
      </c>
      <c r="AU15" s="82">
        <f>($AK$2+(O15+AG15)*12*7.57%)*SUM(Fasering!$D$5:$D$12)</f>
        <v>2242.8141474216004</v>
      </c>
    </row>
    <row r="16" spans="1:47" x14ac:dyDescent="0.3">
      <c r="A16" s="32">
        <f t="shared" si="7"/>
        <v>8</v>
      </c>
      <c r="B16" s="129">
        <v>20314.89</v>
      </c>
      <c r="C16" s="130"/>
      <c r="D16" s="129">
        <f t="shared" si="0"/>
        <v>28444.908977999996</v>
      </c>
      <c r="E16" s="131">
        <f t="shared" si="1"/>
        <v>705.13087484103812</v>
      </c>
      <c r="F16" s="129">
        <f t="shared" si="2"/>
        <v>2370.4090815</v>
      </c>
      <c r="G16" s="131">
        <f t="shared" si="8"/>
        <v>58.760906236753186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2018.2715646969345</v>
      </c>
      <c r="K16" s="61">
        <f>GEW!$E$12+($F16-GEW!$E$12)*SUM(Fasering!$D$5:$D$8)</f>
        <v>2088.7307466736611</v>
      </c>
      <c r="L16" s="61">
        <f>GEW!$E$12+($F16-GEW!$E$12)*SUM(Fasering!$D$5:$D$9)</f>
        <v>2159.1899286503876</v>
      </c>
      <c r="M16" s="61">
        <f>GEW!$E$12+($F16-GEW!$E$12)*SUM(Fasering!$D$5:$D$10)</f>
        <v>2229.6491106271142</v>
      </c>
      <c r="N16" s="61">
        <f>GEW!$E$12+($F16-GEW!$E$12)*SUM(Fasering!$D$5:$D$11)</f>
        <v>2299.9498995232734</v>
      </c>
      <c r="O16" s="73">
        <f>GEW!$E$12+($F16-GEW!$E$12)*SUM(Fasering!$D$5:$D$12)</f>
        <v>2370.4090815</v>
      </c>
      <c r="P16" s="134">
        <f t="shared" si="3"/>
        <v>66.081272166666622</v>
      </c>
      <c r="Q16" s="135">
        <f t="shared" si="4"/>
        <v>1.6381119478894748</v>
      </c>
      <c r="R16" s="45">
        <f>$P16*SUM(Fasering!$D$5)</f>
        <v>0</v>
      </c>
      <c r="S16" s="45">
        <f>$P16*SUM(Fasering!$D$5:$D$7)</f>
        <v>17.086217738381986</v>
      </c>
      <c r="T16" s="45">
        <f>$P16*SUM(Fasering!$D$5:$D$8)</f>
        <v>26.889636264368693</v>
      </c>
      <c r="U16" s="45">
        <f>$P16*SUM(Fasering!$D$5:$D$9)</f>
        <v>36.693054790355397</v>
      </c>
      <c r="V16" s="45">
        <f>$P16*SUM(Fasering!$D$5:$D$10)</f>
        <v>46.496473316342104</v>
      </c>
      <c r="W16" s="45">
        <f>$P16*SUM(Fasering!$D$5:$D$11)</f>
        <v>56.277853640679929</v>
      </c>
      <c r="X16" s="72">
        <f>$P16*SUM(Fasering!$D$5:$D$12)</f>
        <v>66.081272166666636</v>
      </c>
      <c r="Y16" s="134">
        <f t="shared" si="5"/>
        <v>26.63413766666666</v>
      </c>
      <c r="Z16" s="135">
        <f t="shared" si="6"/>
        <v>0.66024302654857003</v>
      </c>
      <c r="AA16" s="71">
        <f>$Y16*SUM(Fasering!$D$5)</f>
        <v>0</v>
      </c>
      <c r="AB16" s="45">
        <f>$Y16*SUM(Fasering!$D$5:$D$7)</f>
        <v>6.8866209824008502</v>
      </c>
      <c r="AC16" s="45">
        <f>$Y16*SUM(Fasering!$D$5:$D$8)</f>
        <v>10.837900824086312</v>
      </c>
      <c r="AD16" s="45">
        <f>$Y16*SUM(Fasering!$D$5:$D$9)</f>
        <v>14.789180665771772</v>
      </c>
      <c r="AE16" s="45">
        <f>$Y16*SUM(Fasering!$D$5:$D$10)</f>
        <v>18.740460507457232</v>
      </c>
      <c r="AF16" s="45">
        <f>$Y16*SUM(Fasering!$D$5:$D$11)</f>
        <v>22.682857824981205</v>
      </c>
      <c r="AG16" s="72">
        <f>$Y16*SUM(Fasering!$D$5:$D$12)</f>
        <v>26.634137666666668</v>
      </c>
      <c r="AH16" s="5">
        <f>($AK$2+(I16+R16)*12*7.57%)*SUM(Fasering!$D$5)</f>
        <v>0</v>
      </c>
      <c r="AI16" s="112">
        <f>($AK$2+(J16+S16)*12*7.57%)*SUM(Fasering!$D$5:$D$7)</f>
        <v>513.83302752309532</v>
      </c>
      <c r="AJ16" s="112">
        <f>($AK$2+(K16+T16)*12*7.57%)*SUM(Fasering!$D$5:$D$8)</f>
        <v>838.3193631670091</v>
      </c>
      <c r="AK16" s="9">
        <f>($AK$2+(L16+U16)*12*7.57%)*SUM(Fasering!$D$5:$D$9)</f>
        <v>1184.4388356095542</v>
      </c>
      <c r="AL16" s="9">
        <f>($AK$2+(M16+V16)*12*7.57%)*SUM(Fasering!$D$5:$D$10)</f>
        <v>1552.19144485073</v>
      </c>
      <c r="AM16" s="9">
        <f>($AK$2+(N16+W16)*12*7.57%)*SUM(Fasering!$D$5:$D$11)</f>
        <v>1940.677585981633</v>
      </c>
      <c r="AN16" s="82">
        <f>($AK$2+(O16+X16)*12*7.57%)*SUM(Fasering!$D$5:$D$12)</f>
        <v>2351.6478372708007</v>
      </c>
      <c r="AO16" s="5">
        <f>($AK$2+(I16+AA16)*12*7.57%)*SUM(Fasering!$D$5)</f>
        <v>0</v>
      </c>
      <c r="AP16" s="112">
        <f>($AK$2+(J16+AB16)*12*7.57%)*SUM(Fasering!$D$5:$D$7)</f>
        <v>511.4373538021656</v>
      </c>
      <c r="AQ16" s="112">
        <f>($AK$2+(K16+AC16)*12*7.57%)*SUM(Fasering!$D$5:$D$8)</f>
        <v>832.38593551715655</v>
      </c>
      <c r="AR16" s="9">
        <f>($AK$2+(L16+AD16)*12*7.57%)*SUM(Fasering!$D$5:$D$9)</f>
        <v>1173.3903301473124</v>
      </c>
      <c r="AS16" s="9">
        <f>($AK$2+(M16+AE16)*12*7.57%)*SUM(Fasering!$D$5:$D$10)</f>
        <v>1534.4505376926327</v>
      </c>
      <c r="AT16" s="9">
        <f>($AK$2+(N16+AF16)*12*7.57%)*SUM(Fasering!$D$5:$D$11)</f>
        <v>1914.6873126217383</v>
      </c>
      <c r="AU16" s="82">
        <f>($AK$2+(O16+AG16)*12*7.57%)*SUM(Fasering!$D$5:$D$12)</f>
        <v>2315.8140602910007</v>
      </c>
    </row>
    <row r="17" spans="1:47" x14ac:dyDescent="0.3">
      <c r="A17" s="32">
        <f t="shared" si="7"/>
        <v>9</v>
      </c>
      <c r="B17" s="129">
        <v>20324.86</v>
      </c>
      <c r="C17" s="130"/>
      <c r="D17" s="129">
        <f t="shared" si="0"/>
        <v>28458.868972</v>
      </c>
      <c r="E17" s="131">
        <f t="shared" si="1"/>
        <v>705.47693405288555</v>
      </c>
      <c r="F17" s="129">
        <f t="shared" si="2"/>
        <v>2371.5724143333332</v>
      </c>
      <c r="G17" s="131">
        <f t="shared" si="8"/>
        <v>58.789744504407132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2018.5723603299607</v>
      </c>
      <c r="K17" s="61">
        <f>GEW!$E$12+($F17-GEW!$E$12)*SUM(Fasering!$D$5:$D$8)</f>
        <v>2089.2041273413915</v>
      </c>
      <c r="L17" s="61">
        <f>GEW!$E$12+($F17-GEW!$E$12)*SUM(Fasering!$D$5:$D$9)</f>
        <v>2159.8358943528224</v>
      </c>
      <c r="M17" s="61">
        <f>GEW!$E$12+($F17-GEW!$E$12)*SUM(Fasering!$D$5:$D$10)</f>
        <v>2230.4676613642532</v>
      </c>
      <c r="N17" s="61">
        <f>GEW!$E$12+($F17-GEW!$E$12)*SUM(Fasering!$D$5:$D$11)</f>
        <v>2300.9406473219024</v>
      </c>
      <c r="O17" s="73">
        <f>GEW!$E$12+($F17-GEW!$E$12)*SUM(Fasering!$D$5:$D$12)</f>
        <v>2371.5724143333332</v>
      </c>
      <c r="P17" s="134">
        <f t="shared" si="3"/>
        <v>64.917939333333152</v>
      </c>
      <c r="Q17" s="135">
        <f t="shared" si="4"/>
        <v>1.6092736802355274</v>
      </c>
      <c r="R17" s="45">
        <f>$P17*SUM(Fasering!$D$5)</f>
        <v>0</v>
      </c>
      <c r="S17" s="45">
        <f>$P17*SUM(Fasering!$D$5:$D$7)</f>
        <v>16.785422105355853</v>
      </c>
      <c r="T17" s="45">
        <f>$P17*SUM(Fasering!$D$5:$D$8)</f>
        <v>26.416255596638241</v>
      </c>
      <c r="U17" s="45">
        <f>$P17*SUM(Fasering!$D$5:$D$9)</f>
        <v>36.047089087920625</v>
      </c>
      <c r="V17" s="45">
        <f>$P17*SUM(Fasering!$D$5:$D$10)</f>
        <v>45.677922579203006</v>
      </c>
      <c r="W17" s="45">
        <f>$P17*SUM(Fasering!$D$5:$D$11)</f>
        <v>55.287105842050778</v>
      </c>
      <c r="X17" s="72">
        <f>$P17*SUM(Fasering!$D$5:$D$12)</f>
        <v>64.917939333333166</v>
      </c>
      <c r="Y17" s="134">
        <f t="shared" si="5"/>
        <v>26.63413766666666</v>
      </c>
      <c r="Z17" s="135">
        <f t="shared" si="6"/>
        <v>0.66024302654857003</v>
      </c>
      <c r="AA17" s="71">
        <f>$Y17*SUM(Fasering!$D$5)</f>
        <v>0</v>
      </c>
      <c r="AB17" s="45">
        <f>$Y17*SUM(Fasering!$D$5:$D$7)</f>
        <v>6.8866209824008502</v>
      </c>
      <c r="AC17" s="45">
        <f>$Y17*SUM(Fasering!$D$5:$D$8)</f>
        <v>10.837900824086312</v>
      </c>
      <c r="AD17" s="45">
        <f>$Y17*SUM(Fasering!$D$5:$D$9)</f>
        <v>14.789180665771772</v>
      </c>
      <c r="AE17" s="45">
        <f>$Y17*SUM(Fasering!$D$5:$D$10)</f>
        <v>18.740460507457232</v>
      </c>
      <c r="AF17" s="45">
        <f>$Y17*SUM(Fasering!$D$5:$D$11)</f>
        <v>22.682857824981205</v>
      </c>
      <c r="AG17" s="72">
        <f>$Y17*SUM(Fasering!$D$5:$D$12)</f>
        <v>26.634137666666668</v>
      </c>
      <c r="AH17" s="5">
        <f>($AK$2+(I17+R17)*12*7.57%)*SUM(Fasering!$D$5)</f>
        <v>0</v>
      </c>
      <c r="AI17" s="112">
        <f>($AK$2+(J17+S17)*12*7.57%)*SUM(Fasering!$D$5:$D$7)</f>
        <v>513.83302752309532</v>
      </c>
      <c r="AJ17" s="112">
        <f>($AK$2+(K17+T17)*12*7.57%)*SUM(Fasering!$D$5:$D$8)</f>
        <v>838.3193631670091</v>
      </c>
      <c r="AK17" s="9">
        <f>($AK$2+(L17+U17)*12*7.57%)*SUM(Fasering!$D$5:$D$9)</f>
        <v>1184.4388356095542</v>
      </c>
      <c r="AL17" s="9">
        <f>($AK$2+(M17+V17)*12*7.57%)*SUM(Fasering!$D$5:$D$10)</f>
        <v>1552.19144485073</v>
      </c>
      <c r="AM17" s="9">
        <f>($AK$2+(N17+W17)*12*7.57%)*SUM(Fasering!$D$5:$D$11)</f>
        <v>1940.677585981633</v>
      </c>
      <c r="AN17" s="82">
        <f>($AK$2+(O17+X17)*12*7.57%)*SUM(Fasering!$D$5:$D$12)</f>
        <v>2351.6478372708007</v>
      </c>
      <c r="AO17" s="5">
        <f>($AK$2+(I17+AA17)*12*7.57%)*SUM(Fasering!$D$5)</f>
        <v>0</v>
      </c>
      <c r="AP17" s="112">
        <f>($AK$2+(J17+AB17)*12*7.57%)*SUM(Fasering!$D$5:$D$7)</f>
        <v>511.50800445734836</v>
      </c>
      <c r="AQ17" s="112">
        <f>($AK$2+(K17+AC17)*12*7.57%)*SUM(Fasering!$D$5:$D$8)</f>
        <v>832.56091783936506</v>
      </c>
      <c r="AR17" s="9">
        <f>($AK$2+(L17+AD17)*12*7.57%)*SUM(Fasering!$D$5:$D$9)</f>
        <v>1173.7161608908227</v>
      </c>
      <c r="AS17" s="9">
        <f>($AK$2+(M17+AE17)*12*7.57%)*SUM(Fasering!$D$5:$D$10)</f>
        <v>1534.9737336117212</v>
      </c>
      <c r="AT17" s="9">
        <f>($AK$2+(N17+AF17)*12*7.57%)*SUM(Fasering!$D$5:$D$11)</f>
        <v>1915.4537900536259</v>
      </c>
      <c r="AU17" s="82">
        <f>($AK$2+(O17+AG17)*12*7.57%)*SUM(Fasering!$D$5:$D$12)</f>
        <v>2316.8708318368003</v>
      </c>
    </row>
    <row r="18" spans="1:47" x14ac:dyDescent="0.3">
      <c r="A18" s="32">
        <f t="shared" si="7"/>
        <v>10</v>
      </c>
      <c r="B18" s="129">
        <v>21241.85</v>
      </c>
      <c r="C18" s="130"/>
      <c r="D18" s="129">
        <f t="shared" si="0"/>
        <v>29742.838369999994</v>
      </c>
      <c r="E18" s="131">
        <f t="shared" si="1"/>
        <v>737.3057040300049</v>
      </c>
      <c r="F18" s="129">
        <f t="shared" si="2"/>
        <v>2478.5698641666663</v>
      </c>
      <c r="G18" s="131">
        <f t="shared" si="8"/>
        <v>61.442142002500411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2046.2380160499806</v>
      </c>
      <c r="K18" s="61">
        <f>GEW!$E$12+($F18-GEW!$E$12)*SUM(Fasering!$D$5:$D$8)</f>
        <v>2132.7432786455133</v>
      </c>
      <c r="L18" s="61">
        <f>GEW!$E$12+($F18-GEW!$E$12)*SUM(Fasering!$D$5:$D$9)</f>
        <v>2219.248541241046</v>
      </c>
      <c r="M18" s="61">
        <f>GEW!$E$12+($F18-GEW!$E$12)*SUM(Fasering!$D$5:$D$10)</f>
        <v>2305.7538038365792</v>
      </c>
      <c r="N18" s="61">
        <f>GEW!$E$12+($F18-GEW!$E$12)*SUM(Fasering!$D$5:$D$11)</f>
        <v>2392.0646015711336</v>
      </c>
      <c r="O18" s="73">
        <f>GEW!$E$12+($F18-GEW!$E$12)*SUM(Fasering!$D$5:$D$12)</f>
        <v>2478.5698641666663</v>
      </c>
      <c r="P18" s="129">
        <f t="shared" si="3"/>
        <v>53.267108499999992</v>
      </c>
      <c r="Q18" s="131">
        <f t="shared" si="4"/>
        <v>1.320457128054358</v>
      </c>
      <c r="R18" s="45">
        <f>$P18*SUM(Fasering!$D$5)</f>
        <v>0</v>
      </c>
      <c r="S18" s="45">
        <f>$P18*SUM(Fasering!$D$5:$D$7)</f>
        <v>13.77294026406647</v>
      </c>
      <c r="T18" s="45">
        <f>$P18*SUM(Fasering!$D$5:$D$8)</f>
        <v>21.675326843089643</v>
      </c>
      <c r="U18" s="45">
        <f>$P18*SUM(Fasering!$D$5:$D$9)</f>
        <v>29.577713422112819</v>
      </c>
      <c r="V18" s="45">
        <f>$P18*SUM(Fasering!$D$5:$D$10)</f>
        <v>37.480100001135995</v>
      </c>
      <c r="W18" s="45">
        <f>$P18*SUM(Fasering!$D$5:$D$11)</f>
        <v>45.364721920976827</v>
      </c>
      <c r="X18" s="72">
        <f>$P18*SUM(Fasering!$D$5:$D$12)</f>
        <v>53.267108500000006</v>
      </c>
      <c r="Y18" s="129">
        <f t="shared" si="5"/>
        <v>26.63413766666666</v>
      </c>
      <c r="Z18" s="131">
        <f t="shared" si="6"/>
        <v>0.66024302654857003</v>
      </c>
      <c r="AA18" s="71">
        <f>$Y18*SUM(Fasering!$D$5)</f>
        <v>0</v>
      </c>
      <c r="AB18" s="45">
        <f>$Y18*SUM(Fasering!$D$5:$D$7)</f>
        <v>6.8866209824008502</v>
      </c>
      <c r="AC18" s="45">
        <f>$Y18*SUM(Fasering!$D$5:$D$8)</f>
        <v>10.837900824086312</v>
      </c>
      <c r="AD18" s="45">
        <f>$Y18*SUM(Fasering!$D$5:$D$9)</f>
        <v>14.789180665771772</v>
      </c>
      <c r="AE18" s="45">
        <f>$Y18*SUM(Fasering!$D$5:$D$10)</f>
        <v>18.740460507457232</v>
      </c>
      <c r="AF18" s="45">
        <f>$Y18*SUM(Fasering!$D$5:$D$11)</f>
        <v>22.682857824981205</v>
      </c>
      <c r="AG18" s="72">
        <f>$Y18*SUM(Fasering!$D$5:$D$12)</f>
        <v>26.634137666666668</v>
      </c>
      <c r="AH18" s="5">
        <f>($AK$2+(I18+R18)*12*7.57%)*SUM(Fasering!$D$5)</f>
        <v>0</v>
      </c>
      <c r="AI18" s="112">
        <f>($AK$2+(J18+S18)*12*7.57%)*SUM(Fasering!$D$5:$D$7)</f>
        <v>519.62354671829303</v>
      </c>
      <c r="AJ18" s="112">
        <f>($AK$2+(K18+T18)*12*7.57%)*SUM(Fasering!$D$5:$D$8)</f>
        <v>852.66089323415645</v>
      </c>
      <c r="AK18" s="9">
        <f>($AK$2+(L18+U18)*12*7.57%)*SUM(Fasering!$D$5:$D$9)</f>
        <v>1211.1438841303225</v>
      </c>
      <c r="AL18" s="9">
        <f>($AK$2+(M18+V18)*12*7.57%)*SUM(Fasering!$D$5:$D$10)</f>
        <v>1595.0725194067916</v>
      </c>
      <c r="AM18" s="9">
        <f>($AK$2+(N18+W18)*12*7.57%)*SUM(Fasering!$D$5:$D$11)</f>
        <v>2003.4979840450651</v>
      </c>
      <c r="AN18" s="82">
        <f>($AK$2+(O18+X18)*12*7.57%)*SUM(Fasering!$D$5:$D$12)</f>
        <v>2438.2607059704005</v>
      </c>
      <c r="AO18" s="5">
        <f>($AK$2+(I18+AA18)*12*7.57%)*SUM(Fasering!$D$5)</f>
        <v>0</v>
      </c>
      <c r="AP18" s="112">
        <f>($AK$2+(J18+AB18)*12*7.57%)*SUM(Fasering!$D$5:$D$7)</f>
        <v>518.00609315304848</v>
      </c>
      <c r="AQ18" s="112">
        <f>($AK$2+(K18+AC18)*12*7.57%)*SUM(Fasering!$D$5:$D$8)</f>
        <v>848.6549037613288</v>
      </c>
      <c r="AR18" s="9">
        <f>($AK$2+(L18+AD18)*12*7.57%)*SUM(Fasering!$D$5:$D$9)</f>
        <v>1203.6844190143504</v>
      </c>
      <c r="AS18" s="9">
        <f>($AK$2+(M18+AE18)*12*7.57%)*SUM(Fasering!$D$5:$D$10)</f>
        <v>1583.0946389121136</v>
      </c>
      <c r="AT18" s="9">
        <f>($AK$2+(N18+AF18)*12*7.57%)*SUM(Fasering!$D$5:$D$11)</f>
        <v>1985.9504941926793</v>
      </c>
      <c r="AU18" s="82">
        <f>($AK$2+(O18+AG18)*12*7.57%)*SUM(Fasering!$D$5:$D$12)</f>
        <v>2414.0673152654003</v>
      </c>
    </row>
    <row r="19" spans="1:47" x14ac:dyDescent="0.3">
      <c r="A19" s="32">
        <f t="shared" si="7"/>
        <v>11</v>
      </c>
      <c r="B19" s="129">
        <v>21251.81</v>
      </c>
      <c r="C19" s="130"/>
      <c r="D19" s="129">
        <f t="shared" si="0"/>
        <v>29756.784361999999</v>
      </c>
      <c r="E19" s="131">
        <f t="shared" si="1"/>
        <v>737.65141614133893</v>
      </c>
      <c r="F19" s="129">
        <f t="shared" si="2"/>
        <v>2479.7320301666668</v>
      </c>
      <c r="G19" s="131">
        <f t="shared" si="8"/>
        <v>61.470951345111587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2046.5385099822715</v>
      </c>
      <c r="K19" s="61">
        <f>GEW!$E$12+($F19-GEW!$E$12)*SUM(Fasering!$D$5:$D$8)</f>
        <v>2133.2161845081609</v>
      </c>
      <c r="L19" s="61">
        <f>GEW!$E$12+($F19-GEW!$E$12)*SUM(Fasering!$D$5:$D$9)</f>
        <v>2219.8938590340504</v>
      </c>
      <c r="M19" s="61">
        <f>GEW!$E$12+($F19-GEW!$E$12)*SUM(Fasering!$D$5:$D$10)</f>
        <v>2306.5715335599402</v>
      </c>
      <c r="N19" s="61">
        <f>GEW!$E$12+($F19-GEW!$E$12)*SUM(Fasering!$D$5:$D$11)</f>
        <v>2393.0543556407774</v>
      </c>
      <c r="O19" s="73">
        <f>GEW!$E$12+($F19-GEW!$E$12)*SUM(Fasering!$D$5:$D$12)</f>
        <v>2479.7320301666668</v>
      </c>
      <c r="P19" s="129">
        <f t="shared" si="3"/>
        <v>53.267108499999992</v>
      </c>
      <c r="Q19" s="131">
        <f t="shared" si="4"/>
        <v>1.320457128054358</v>
      </c>
      <c r="R19" s="45">
        <f>$P19*SUM(Fasering!$D$5)</f>
        <v>0</v>
      </c>
      <c r="S19" s="45">
        <f>$P19*SUM(Fasering!$D$5:$D$7)</f>
        <v>13.77294026406647</v>
      </c>
      <c r="T19" s="45">
        <f>$P19*SUM(Fasering!$D$5:$D$8)</f>
        <v>21.675326843089643</v>
      </c>
      <c r="U19" s="45">
        <f>$P19*SUM(Fasering!$D$5:$D$9)</f>
        <v>29.577713422112819</v>
      </c>
      <c r="V19" s="45">
        <f>$P19*SUM(Fasering!$D$5:$D$10)</f>
        <v>37.480100001135995</v>
      </c>
      <c r="W19" s="45">
        <f>$P19*SUM(Fasering!$D$5:$D$11)</f>
        <v>45.364721920976827</v>
      </c>
      <c r="X19" s="72">
        <f>$P19*SUM(Fasering!$D$5:$D$12)</f>
        <v>53.267108500000006</v>
      </c>
      <c r="Y19" s="129">
        <f t="shared" si="5"/>
        <v>26.63413766666666</v>
      </c>
      <c r="Z19" s="131">
        <f t="shared" si="6"/>
        <v>0.66024302654857003</v>
      </c>
      <c r="AA19" s="71">
        <f>$Y19*SUM(Fasering!$D$5)</f>
        <v>0</v>
      </c>
      <c r="AB19" s="45">
        <f>$Y19*SUM(Fasering!$D$5:$D$7)</f>
        <v>6.8866209824008502</v>
      </c>
      <c r="AC19" s="45">
        <f>$Y19*SUM(Fasering!$D$5:$D$8)</f>
        <v>10.837900824086312</v>
      </c>
      <c r="AD19" s="45">
        <f>$Y19*SUM(Fasering!$D$5:$D$9)</f>
        <v>14.789180665771772</v>
      </c>
      <c r="AE19" s="45">
        <f>$Y19*SUM(Fasering!$D$5:$D$10)</f>
        <v>18.740460507457232</v>
      </c>
      <c r="AF19" s="45">
        <f>$Y19*SUM(Fasering!$D$5:$D$11)</f>
        <v>22.682857824981205</v>
      </c>
      <c r="AG19" s="72">
        <f>$Y19*SUM(Fasering!$D$5:$D$12)</f>
        <v>26.634137666666668</v>
      </c>
      <c r="AH19" s="5">
        <f>($AK$2+(I19+R19)*12*7.57%)*SUM(Fasering!$D$5)</f>
        <v>0</v>
      </c>
      <c r="AI19" s="112">
        <f>($AK$2+(J19+S19)*12*7.57%)*SUM(Fasering!$D$5:$D$7)</f>
        <v>519.69412651023106</v>
      </c>
      <c r="AJ19" s="112">
        <f>($AK$2+(K19+T19)*12*7.57%)*SUM(Fasering!$D$5:$D$8)</f>
        <v>852.83570004751641</v>
      </c>
      <c r="AK19" s="9">
        <f>($AK$2+(L19+U19)*12*7.57%)*SUM(Fasering!$D$5:$D$9)</f>
        <v>1211.4693880626562</v>
      </c>
      <c r="AL19" s="9">
        <f>($AK$2+(M19+V19)*12*7.57%)*SUM(Fasering!$D$5:$D$10)</f>
        <v>1595.5951905556506</v>
      </c>
      <c r="AM19" s="9">
        <f>($AK$2+(N19+W19)*12*7.57%)*SUM(Fasering!$D$5:$D$11)</f>
        <v>2004.2636926931691</v>
      </c>
      <c r="AN19" s="82">
        <f>($AK$2+(O19+X19)*12*7.57%)*SUM(Fasering!$D$5:$D$12)</f>
        <v>2439.3164175648012</v>
      </c>
      <c r="AO19" s="5">
        <f>($AK$2+(I19+AA19)*12*7.57%)*SUM(Fasering!$D$5)</f>
        <v>0</v>
      </c>
      <c r="AP19" s="112">
        <f>($AK$2+(J19+AB19)*12*7.57%)*SUM(Fasering!$D$5:$D$7)</f>
        <v>518.07667294498651</v>
      </c>
      <c r="AQ19" s="112">
        <f>($AK$2+(K19+AC19)*12*7.57%)*SUM(Fasering!$D$5:$D$8)</f>
        <v>848.82971057468853</v>
      </c>
      <c r="AR19" s="9">
        <f>($AK$2+(L19+AD19)*12*7.57%)*SUM(Fasering!$D$5:$D$9)</f>
        <v>1204.0099229466839</v>
      </c>
      <c r="AS19" s="9">
        <f>($AK$2+(M19+AE19)*12*7.57%)*SUM(Fasering!$D$5:$D$10)</f>
        <v>1583.6173100609724</v>
      </c>
      <c r="AT19" s="9">
        <f>($AK$2+(N19+AF19)*12*7.57%)*SUM(Fasering!$D$5:$D$11)</f>
        <v>1986.7162028407838</v>
      </c>
      <c r="AU19" s="82">
        <f>($AK$2+(O19+AG19)*12*7.57%)*SUM(Fasering!$D$5:$D$12)</f>
        <v>2415.1230268598006</v>
      </c>
    </row>
    <row r="20" spans="1:47" x14ac:dyDescent="0.3">
      <c r="A20" s="32">
        <f t="shared" si="7"/>
        <v>12</v>
      </c>
      <c r="B20" s="129">
        <v>22168.799999999999</v>
      </c>
      <c r="C20" s="130"/>
      <c r="D20" s="129">
        <f t="shared" si="0"/>
        <v>31040.753759999996</v>
      </c>
      <c r="E20" s="131">
        <f t="shared" si="1"/>
        <v>769.48018611845828</v>
      </c>
      <c r="F20" s="129">
        <f t="shared" si="2"/>
        <v>2586.7294799999995</v>
      </c>
      <c r="G20" s="131">
        <f t="shared" si="8"/>
        <v>64.123348843204852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2074.2041657022914</v>
      </c>
      <c r="K20" s="61">
        <f>GEW!$E$12+($F20-GEW!$E$12)*SUM(Fasering!$D$5:$D$8)</f>
        <v>2176.7553358122827</v>
      </c>
      <c r="L20" s="61">
        <f>GEW!$E$12+($F20-GEW!$E$12)*SUM(Fasering!$D$5:$D$9)</f>
        <v>2279.3065059222745</v>
      </c>
      <c r="M20" s="61">
        <f>GEW!$E$12+($F20-GEW!$E$12)*SUM(Fasering!$D$5:$D$10)</f>
        <v>2381.8576760322658</v>
      </c>
      <c r="N20" s="61">
        <f>GEW!$E$12+($F20-GEW!$E$12)*SUM(Fasering!$D$5:$D$11)</f>
        <v>2484.1783098900082</v>
      </c>
      <c r="O20" s="73">
        <f>GEW!$E$12+($F20-GEW!$E$12)*SUM(Fasering!$D$5:$D$12)</f>
        <v>2586.7294799999995</v>
      </c>
      <c r="P20" s="129">
        <f t="shared" si="3"/>
        <v>53.267108499999992</v>
      </c>
      <c r="Q20" s="131">
        <f t="shared" si="4"/>
        <v>1.320457128054358</v>
      </c>
      <c r="R20" s="45">
        <f>$P20*SUM(Fasering!$D$5)</f>
        <v>0</v>
      </c>
      <c r="S20" s="45">
        <f>$P20*SUM(Fasering!$D$5:$D$7)</f>
        <v>13.77294026406647</v>
      </c>
      <c r="T20" s="45">
        <f>$P20*SUM(Fasering!$D$5:$D$8)</f>
        <v>21.675326843089643</v>
      </c>
      <c r="U20" s="45">
        <f>$P20*SUM(Fasering!$D$5:$D$9)</f>
        <v>29.577713422112819</v>
      </c>
      <c r="V20" s="45">
        <f>$P20*SUM(Fasering!$D$5:$D$10)</f>
        <v>37.480100001135995</v>
      </c>
      <c r="W20" s="45">
        <f>$P20*SUM(Fasering!$D$5:$D$11)</f>
        <v>45.364721920976827</v>
      </c>
      <c r="X20" s="72">
        <f>$P20*SUM(Fasering!$D$5:$D$12)</f>
        <v>53.267108500000006</v>
      </c>
      <c r="Y20" s="129">
        <f t="shared" si="5"/>
        <v>26.63413766666666</v>
      </c>
      <c r="Z20" s="131">
        <f t="shared" si="6"/>
        <v>0.66024302654857003</v>
      </c>
      <c r="AA20" s="71">
        <f>$Y20*SUM(Fasering!$D$5)</f>
        <v>0</v>
      </c>
      <c r="AB20" s="45">
        <f>$Y20*SUM(Fasering!$D$5:$D$7)</f>
        <v>6.8866209824008502</v>
      </c>
      <c r="AC20" s="45">
        <f>$Y20*SUM(Fasering!$D$5:$D$8)</f>
        <v>10.837900824086312</v>
      </c>
      <c r="AD20" s="45">
        <f>$Y20*SUM(Fasering!$D$5:$D$9)</f>
        <v>14.789180665771772</v>
      </c>
      <c r="AE20" s="45">
        <f>$Y20*SUM(Fasering!$D$5:$D$10)</f>
        <v>18.740460507457232</v>
      </c>
      <c r="AF20" s="45">
        <f>$Y20*SUM(Fasering!$D$5:$D$11)</f>
        <v>22.682857824981205</v>
      </c>
      <c r="AG20" s="72">
        <f>$Y20*SUM(Fasering!$D$5:$D$12)</f>
        <v>26.634137666666668</v>
      </c>
      <c r="AH20" s="5">
        <f>($AK$2+(I20+R20)*12*7.57%)*SUM(Fasering!$D$5)</f>
        <v>0</v>
      </c>
      <c r="AI20" s="112">
        <f>($AK$2+(J20+S20)*12*7.57%)*SUM(Fasering!$D$5:$D$7)</f>
        <v>526.19221520593112</v>
      </c>
      <c r="AJ20" s="112">
        <f>($AK$2+(K20+T20)*12*7.57%)*SUM(Fasering!$D$5:$D$8)</f>
        <v>868.92968596947992</v>
      </c>
      <c r="AK20" s="9">
        <f>($AK$2+(L20+U20)*12*7.57%)*SUM(Fasering!$D$5:$D$9)</f>
        <v>1241.4376461861841</v>
      </c>
      <c r="AL20" s="9">
        <f>($AK$2+(M20+V20)*12*7.57%)*SUM(Fasering!$D$5:$D$10)</f>
        <v>1643.7160958560426</v>
      </c>
      <c r="AM20" s="9">
        <f>($AK$2+(N20+W20)*12*7.57%)*SUM(Fasering!$D$5:$D$11)</f>
        <v>2074.7603968322223</v>
      </c>
      <c r="AN20" s="82">
        <f>($AK$2+(O20+X20)*12*7.57%)*SUM(Fasering!$D$5:$D$12)</f>
        <v>2536.5129009934003</v>
      </c>
      <c r="AO20" s="5">
        <f>($AK$2+(I20+AA20)*12*7.57%)*SUM(Fasering!$D$5)</f>
        <v>0</v>
      </c>
      <c r="AP20" s="112">
        <f>($AK$2+(J20+AB20)*12*7.57%)*SUM(Fasering!$D$5:$D$7)</f>
        <v>524.57476164068657</v>
      </c>
      <c r="AQ20" s="112">
        <f>($AK$2+(K20+AC20)*12*7.57%)*SUM(Fasering!$D$5:$D$8)</f>
        <v>864.92369649665238</v>
      </c>
      <c r="AR20" s="9">
        <f>($AK$2+(L20+AD20)*12*7.57%)*SUM(Fasering!$D$5:$D$9)</f>
        <v>1233.9781810702118</v>
      </c>
      <c r="AS20" s="9">
        <f>($AK$2+(M20+AE20)*12*7.57%)*SUM(Fasering!$D$5:$D$10)</f>
        <v>1631.7382153613644</v>
      </c>
      <c r="AT20" s="9">
        <f>($AK$2+(N20+AF20)*12*7.57%)*SUM(Fasering!$D$5:$D$11)</f>
        <v>2057.2129069798366</v>
      </c>
      <c r="AU20" s="82">
        <f>($AK$2+(O20+AG20)*12*7.57%)*SUM(Fasering!$D$5:$D$12)</f>
        <v>2512.3195102884001</v>
      </c>
    </row>
    <row r="21" spans="1:47" x14ac:dyDescent="0.3">
      <c r="A21" s="32">
        <f t="shared" si="7"/>
        <v>13</v>
      </c>
      <c r="B21" s="129">
        <v>22178.77</v>
      </c>
      <c r="C21" s="130"/>
      <c r="D21" s="129">
        <f t="shared" si="0"/>
        <v>31054.713753999997</v>
      </c>
      <c r="E21" s="131">
        <f t="shared" si="1"/>
        <v>769.8262453303056</v>
      </c>
      <c r="F21" s="129">
        <f t="shared" si="2"/>
        <v>2587.8928128333332</v>
      </c>
      <c r="G21" s="131">
        <f t="shared" si="8"/>
        <v>64.152187110858804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2074.5049613353176</v>
      </c>
      <c r="K21" s="61">
        <f>GEW!$E$12+($F21-GEW!$E$12)*SUM(Fasering!$D$5:$D$8)</f>
        <v>2177.2287164800136</v>
      </c>
      <c r="L21" s="61">
        <f>GEW!$E$12+($F21-GEW!$E$12)*SUM(Fasering!$D$5:$D$9)</f>
        <v>2279.9524716247092</v>
      </c>
      <c r="M21" s="61">
        <f>GEW!$E$12+($F21-GEW!$E$12)*SUM(Fasering!$D$5:$D$10)</f>
        <v>2382.6762267694053</v>
      </c>
      <c r="N21" s="61">
        <f>GEW!$E$12+($F21-GEW!$E$12)*SUM(Fasering!$D$5:$D$11)</f>
        <v>2485.1690576886376</v>
      </c>
      <c r="O21" s="73">
        <f>GEW!$E$12+($F21-GEW!$E$12)*SUM(Fasering!$D$5:$D$12)</f>
        <v>2587.8928128333332</v>
      </c>
      <c r="P21" s="129">
        <f t="shared" si="3"/>
        <v>53.267108499999992</v>
      </c>
      <c r="Q21" s="131">
        <f t="shared" si="4"/>
        <v>1.320457128054358</v>
      </c>
      <c r="R21" s="45">
        <f>$P21*SUM(Fasering!$D$5)</f>
        <v>0</v>
      </c>
      <c r="S21" s="45">
        <f>$P21*SUM(Fasering!$D$5:$D$7)</f>
        <v>13.77294026406647</v>
      </c>
      <c r="T21" s="45">
        <f>$P21*SUM(Fasering!$D$5:$D$8)</f>
        <v>21.675326843089643</v>
      </c>
      <c r="U21" s="45">
        <f>$P21*SUM(Fasering!$D$5:$D$9)</f>
        <v>29.577713422112819</v>
      </c>
      <c r="V21" s="45">
        <f>$P21*SUM(Fasering!$D$5:$D$10)</f>
        <v>37.480100001135995</v>
      </c>
      <c r="W21" s="45">
        <f>$P21*SUM(Fasering!$D$5:$D$11)</f>
        <v>45.364721920976827</v>
      </c>
      <c r="X21" s="72">
        <f>$P21*SUM(Fasering!$D$5:$D$12)</f>
        <v>53.267108500000006</v>
      </c>
      <c r="Y21" s="129">
        <f t="shared" si="5"/>
        <v>26.63413766666666</v>
      </c>
      <c r="Z21" s="131">
        <f t="shared" si="6"/>
        <v>0.66024302654857003</v>
      </c>
      <c r="AA21" s="71">
        <f>$Y21*SUM(Fasering!$D$5)</f>
        <v>0</v>
      </c>
      <c r="AB21" s="45">
        <f>$Y21*SUM(Fasering!$D$5:$D$7)</f>
        <v>6.8866209824008502</v>
      </c>
      <c r="AC21" s="45">
        <f>$Y21*SUM(Fasering!$D$5:$D$8)</f>
        <v>10.837900824086312</v>
      </c>
      <c r="AD21" s="45">
        <f>$Y21*SUM(Fasering!$D$5:$D$9)</f>
        <v>14.789180665771772</v>
      </c>
      <c r="AE21" s="45">
        <f>$Y21*SUM(Fasering!$D$5:$D$10)</f>
        <v>18.740460507457232</v>
      </c>
      <c r="AF21" s="45">
        <f>$Y21*SUM(Fasering!$D$5:$D$11)</f>
        <v>22.682857824981205</v>
      </c>
      <c r="AG21" s="72">
        <f>$Y21*SUM(Fasering!$D$5:$D$12)</f>
        <v>26.634137666666668</v>
      </c>
      <c r="AH21" s="5">
        <f>($AK$2+(I21+R21)*12*7.57%)*SUM(Fasering!$D$5)</f>
        <v>0</v>
      </c>
      <c r="AI21" s="112">
        <f>($AK$2+(J21+S21)*12*7.57%)*SUM(Fasering!$D$5:$D$7)</f>
        <v>526.26286586111405</v>
      </c>
      <c r="AJ21" s="112">
        <f>($AK$2+(K21+T21)*12*7.57%)*SUM(Fasering!$D$5:$D$8)</f>
        <v>869.10466829168854</v>
      </c>
      <c r="AK21" s="9">
        <f>($AK$2+(L21+U21)*12*7.57%)*SUM(Fasering!$D$5:$D$9)</f>
        <v>1241.7634769296944</v>
      </c>
      <c r="AL21" s="9">
        <f>($AK$2+(M21+V21)*12*7.57%)*SUM(Fasering!$D$5:$D$10)</f>
        <v>1644.2392917751311</v>
      </c>
      <c r="AM21" s="9">
        <f>($AK$2+(N21+W21)*12*7.57%)*SUM(Fasering!$D$5:$D$11)</f>
        <v>2075.5268742641101</v>
      </c>
      <c r="AN21" s="82">
        <f>($AK$2+(O21+X21)*12*7.57%)*SUM(Fasering!$D$5:$D$12)</f>
        <v>2537.5696725392008</v>
      </c>
      <c r="AO21" s="5">
        <f>($AK$2+(I21+AA21)*12*7.57%)*SUM(Fasering!$D$5)</f>
        <v>0</v>
      </c>
      <c r="AP21" s="112">
        <f>($AK$2+(J21+AB21)*12*7.57%)*SUM(Fasering!$D$5:$D$7)</f>
        <v>524.64541229586951</v>
      </c>
      <c r="AQ21" s="112">
        <f>($AK$2+(K21+AC21)*12*7.57%)*SUM(Fasering!$D$5:$D$8)</f>
        <v>865.098678818861</v>
      </c>
      <c r="AR21" s="9">
        <f>($AK$2+(L21+AD21)*12*7.57%)*SUM(Fasering!$D$5:$D$9)</f>
        <v>1234.3040118137224</v>
      </c>
      <c r="AS21" s="9">
        <f>($AK$2+(M21+AE21)*12*7.57%)*SUM(Fasering!$D$5:$D$10)</f>
        <v>1632.2614112804533</v>
      </c>
      <c r="AT21" s="9">
        <f>($AK$2+(N21+AF21)*12*7.57%)*SUM(Fasering!$D$5:$D$11)</f>
        <v>2057.9793844117244</v>
      </c>
      <c r="AU21" s="82">
        <f>($AK$2+(O21+AG21)*12*7.57%)*SUM(Fasering!$D$5:$D$12)</f>
        <v>2513.3762818342002</v>
      </c>
    </row>
    <row r="22" spans="1:47" x14ac:dyDescent="0.3">
      <c r="A22" s="32">
        <f t="shared" si="7"/>
        <v>14</v>
      </c>
      <c r="B22" s="129">
        <v>23095.72</v>
      </c>
      <c r="C22" s="130"/>
      <c r="D22" s="129">
        <f t="shared" si="0"/>
        <v>32338.627143999998</v>
      </c>
      <c r="E22" s="131">
        <f t="shared" si="1"/>
        <v>801.65362690537154</v>
      </c>
      <c r="F22" s="129">
        <f t="shared" si="2"/>
        <v>2694.8855953333332</v>
      </c>
      <c r="G22" s="131">
        <f t="shared" si="8"/>
        <v>66.804468908780962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2102.1694102523966</v>
      </c>
      <c r="K22" s="61">
        <f>GEW!$E$12+($F22-GEW!$E$12)*SUM(Fasering!$D$5:$D$8)</f>
        <v>2220.7659685638037</v>
      </c>
      <c r="L22" s="61">
        <f>GEW!$E$12+($F22-GEW!$E$12)*SUM(Fasering!$D$5:$D$9)</f>
        <v>2339.3625268752107</v>
      </c>
      <c r="M22" s="61">
        <f>GEW!$E$12+($F22-GEW!$E$12)*SUM(Fasering!$D$5:$D$10)</f>
        <v>2457.9590851866178</v>
      </c>
      <c r="N22" s="61">
        <f>GEW!$E$12+($F22-GEW!$E$12)*SUM(Fasering!$D$5:$D$11)</f>
        <v>2576.2890370219266</v>
      </c>
      <c r="O22" s="73">
        <f>GEW!$E$12+($F22-GEW!$E$12)*SUM(Fasering!$D$5:$D$12)</f>
        <v>2694.8855953333332</v>
      </c>
      <c r="P22" s="129">
        <f t="shared" si="3"/>
        <v>2.381506833333316</v>
      </c>
      <c r="Q22" s="131">
        <f t="shared" si="4"/>
        <v>5.9036012318655129E-2</v>
      </c>
      <c r="R22" s="45">
        <f>$P22*SUM(Fasering!$D$5)</f>
        <v>0</v>
      </c>
      <c r="S22" s="45">
        <f>$P22*SUM(Fasering!$D$5:$D$7)</f>
        <v>0.6157712006080801</v>
      </c>
      <c r="T22" s="45">
        <f>$P22*SUM(Fasering!$D$5:$D$8)</f>
        <v>0.96907717436081686</v>
      </c>
      <c r="U22" s="45">
        <f>$P22*SUM(Fasering!$D$5:$D$9)</f>
        <v>1.3223831481135535</v>
      </c>
      <c r="V22" s="45">
        <f>$P22*SUM(Fasering!$D$5:$D$10)</f>
        <v>1.6756891218662902</v>
      </c>
      <c r="W22" s="45">
        <f>$P22*SUM(Fasering!$D$5:$D$11)</f>
        <v>2.0282008595805801</v>
      </c>
      <c r="X22" s="72">
        <f>$P22*SUM(Fasering!$D$5:$D$12)</f>
        <v>2.3815068333333165</v>
      </c>
      <c r="Y22" s="129">
        <f t="shared" si="5"/>
        <v>0</v>
      </c>
      <c r="Z22" s="131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529.67032499297738</v>
      </c>
      <c r="AJ22" s="112">
        <f>($AK$2+(K22+T22)*12*7.57%)*SUM(Fasering!$D$5:$D$8)</f>
        <v>877.54401128406175</v>
      </c>
      <c r="AK22" s="9">
        <f>($AK$2+(L22+U22)*12*7.57%)*SUM(Fasering!$D$5:$D$9)</f>
        <v>1257.4781923777346</v>
      </c>
      <c r="AL22" s="9">
        <f>($AK$2+(M22+V22)*12*7.57%)*SUM(Fasering!$D$5:$D$10)</f>
        <v>1669.4728682739953</v>
      </c>
      <c r="AM22" s="9">
        <f>($AK$2+(N22+W22)*12*7.57%)*SUM(Fasering!$D$5:$D$11)</f>
        <v>2112.493842481063</v>
      </c>
      <c r="AN22" s="82">
        <f>($AK$2+(O22+X22)*12*7.57%)*SUM(Fasering!$D$5:$D$12)</f>
        <v>2588.5374356082007</v>
      </c>
      <c r="AO22" s="5">
        <f>($AK$2+(I22+AA22)*12*7.57%)*SUM(Fasering!$D$5)</f>
        <v>0</v>
      </c>
      <c r="AP22" s="112">
        <f>($AK$2+(J22+AB22)*12*7.57%)*SUM(Fasering!$D$5:$D$7)</f>
        <v>529.52569311010041</v>
      </c>
      <c r="AQ22" s="112">
        <f>($AK$2+(K22+AC22)*12*7.57%)*SUM(Fasering!$D$5:$D$8)</f>
        <v>877.18579772375335</v>
      </c>
      <c r="AR22" s="9">
        <f>($AK$2+(L22+AD22)*12*7.57%)*SUM(Fasering!$D$5:$D$9)</f>
        <v>1256.8111707653927</v>
      </c>
      <c r="AS22" s="9">
        <f>($AK$2+(M22+AE22)*12*7.57%)*SUM(Fasering!$D$5:$D$10)</f>
        <v>1668.4018122350192</v>
      </c>
      <c r="AT22" s="9">
        <f>($AK$2+(N22+AF22)*12*7.57%)*SUM(Fasering!$D$5:$D$11)</f>
        <v>2110.9247547794766</v>
      </c>
      <c r="AU22" s="82">
        <f>($AK$2+(O22+AG22)*12*7.57%)*SUM(Fasering!$D$5:$D$12)</f>
        <v>2586.3740748008004</v>
      </c>
    </row>
    <row r="23" spans="1:47" x14ac:dyDescent="0.3">
      <c r="A23" s="32">
        <f t="shared" si="7"/>
        <v>15</v>
      </c>
      <c r="B23" s="129">
        <v>23105.69</v>
      </c>
      <c r="C23" s="130"/>
      <c r="D23" s="129">
        <f t="shared" si="0"/>
        <v>32352.587137999995</v>
      </c>
      <c r="E23" s="131">
        <f t="shared" si="1"/>
        <v>801.99968611721886</v>
      </c>
      <c r="F23" s="129">
        <f t="shared" si="2"/>
        <v>2696.0489281666664</v>
      </c>
      <c r="G23" s="131">
        <f t="shared" si="8"/>
        <v>66.8333071764349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2102.4702058854227</v>
      </c>
      <c r="K23" s="61">
        <f>GEW!$E$12+($F23-GEW!$E$12)*SUM(Fasering!$D$5:$D$8)</f>
        <v>2221.2393492315341</v>
      </c>
      <c r="L23" s="61">
        <f>GEW!$E$12+($F23-GEW!$E$12)*SUM(Fasering!$D$5:$D$9)</f>
        <v>2340.0084925776455</v>
      </c>
      <c r="M23" s="61">
        <f>GEW!$E$12+($F23-GEW!$E$12)*SUM(Fasering!$D$5:$D$10)</f>
        <v>2458.7776359237564</v>
      </c>
      <c r="N23" s="61">
        <f>GEW!$E$12+($F23-GEW!$E$12)*SUM(Fasering!$D$5:$D$11)</f>
        <v>2577.2797848205555</v>
      </c>
      <c r="O23" s="73">
        <f>GEW!$E$12+($F23-GEW!$E$12)*SUM(Fasering!$D$5:$D$12)</f>
        <v>2696.0489281666669</v>
      </c>
      <c r="P23" s="129">
        <f t="shared" si="3"/>
        <v>1.2181740000002717</v>
      </c>
      <c r="Q23" s="131">
        <f t="shared" si="4"/>
        <v>3.0197744664718348E-2</v>
      </c>
      <c r="R23" s="45">
        <f>$P23*SUM(Fasering!$D$5)</f>
        <v>0</v>
      </c>
      <c r="S23" s="45">
        <f>$P23*SUM(Fasering!$D$5:$D$7)</f>
        <v>0.31497556758205963</v>
      </c>
      <c r="T23" s="45">
        <f>$P23*SUM(Fasering!$D$5:$D$8)</f>
        <v>0.49569650663053688</v>
      </c>
      <c r="U23" s="45">
        <f>$P23*SUM(Fasering!$D$5:$D$9)</f>
        <v>0.67641744567901407</v>
      </c>
      <c r="V23" s="45">
        <f>$P23*SUM(Fasering!$D$5:$D$10)</f>
        <v>0.85713838472749138</v>
      </c>
      <c r="W23" s="45">
        <f>$P23*SUM(Fasering!$D$5:$D$11)</f>
        <v>1.0374530609517947</v>
      </c>
      <c r="X23" s="72">
        <f>$P23*SUM(Fasering!$D$5:$D$12)</f>
        <v>1.2181740000002719</v>
      </c>
      <c r="Y23" s="129">
        <f t="shared" si="5"/>
        <v>0</v>
      </c>
      <c r="Z23" s="131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529.67032499297738</v>
      </c>
      <c r="AJ23" s="112">
        <f>($AK$2+(K23+T23)*12*7.57%)*SUM(Fasering!$D$5:$D$8)</f>
        <v>877.54401128406175</v>
      </c>
      <c r="AK23" s="9">
        <f>($AK$2+(L23+U23)*12*7.57%)*SUM(Fasering!$D$5:$D$9)</f>
        <v>1257.4781923777346</v>
      </c>
      <c r="AL23" s="9">
        <f>($AK$2+(M23+V23)*12*7.57%)*SUM(Fasering!$D$5:$D$10)</f>
        <v>1669.4728682739953</v>
      </c>
      <c r="AM23" s="9">
        <f>($AK$2+(N23+W23)*12*7.57%)*SUM(Fasering!$D$5:$D$11)</f>
        <v>2112.4938424810634</v>
      </c>
      <c r="AN23" s="82">
        <f>($AK$2+(O23+X23)*12*7.57%)*SUM(Fasering!$D$5:$D$12)</f>
        <v>2588.5374356082011</v>
      </c>
      <c r="AO23" s="5">
        <f>($AK$2+(I23+AA23)*12*7.57%)*SUM(Fasering!$D$5)</f>
        <v>0</v>
      </c>
      <c r="AP23" s="112">
        <f>($AK$2+(J23+AB23)*12*7.57%)*SUM(Fasering!$D$5:$D$7)</f>
        <v>529.59634376528334</v>
      </c>
      <c r="AQ23" s="112">
        <f>($AK$2+(K23+AC23)*12*7.57%)*SUM(Fasering!$D$5:$D$8)</f>
        <v>877.36078004596175</v>
      </c>
      <c r="AR23" s="9">
        <f>($AK$2+(L23+AD23)*12*7.57%)*SUM(Fasering!$D$5:$D$9)</f>
        <v>1257.1370015089033</v>
      </c>
      <c r="AS23" s="9">
        <f>($AK$2+(M23+AE23)*12*7.57%)*SUM(Fasering!$D$5:$D$10)</f>
        <v>1668.9250081541077</v>
      </c>
      <c r="AT23" s="9">
        <f>($AK$2+(N23+AF23)*12*7.57%)*SUM(Fasering!$D$5:$D$11)</f>
        <v>2111.6912322113635</v>
      </c>
      <c r="AU23" s="82">
        <f>($AK$2+(O23+AG23)*12*7.57%)*SUM(Fasering!$D$5:$D$12)</f>
        <v>2587.4308463466009</v>
      </c>
    </row>
    <row r="24" spans="1:47" x14ac:dyDescent="0.3">
      <c r="A24" s="32">
        <f t="shared" si="7"/>
        <v>16</v>
      </c>
      <c r="B24" s="129">
        <v>24022.68</v>
      </c>
      <c r="C24" s="130"/>
      <c r="D24" s="129">
        <f t="shared" si="0"/>
        <v>33636.556535999996</v>
      </c>
      <c r="E24" s="131">
        <f t="shared" si="1"/>
        <v>833.82845609433832</v>
      </c>
      <c r="F24" s="129">
        <f t="shared" si="2"/>
        <v>2803.046378</v>
      </c>
      <c r="G24" s="131">
        <f t="shared" si="8"/>
        <v>69.485704674528193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2130.1358616054426</v>
      </c>
      <c r="K24" s="61">
        <f>GEW!$E$12+($F24-GEW!$E$12)*SUM(Fasering!$D$5:$D$8)</f>
        <v>2264.7785005356563</v>
      </c>
      <c r="L24" s="61">
        <f>GEW!$E$12+($F24-GEW!$E$12)*SUM(Fasering!$D$5:$D$9)</f>
        <v>2399.4211394658696</v>
      </c>
      <c r="M24" s="61">
        <f>GEW!$E$12+($F24-GEW!$E$12)*SUM(Fasering!$D$5:$D$10)</f>
        <v>2534.0637783960829</v>
      </c>
      <c r="N24" s="61">
        <f>GEW!$E$12+($F24-GEW!$E$12)*SUM(Fasering!$D$5:$D$11)</f>
        <v>2668.4037390697868</v>
      </c>
      <c r="O24" s="73">
        <f>GEW!$E$12+($F24-GEW!$E$12)*SUM(Fasering!$D$5:$D$12)</f>
        <v>2803.046378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5"/>
        <v>0</v>
      </c>
      <c r="Z24" s="131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536.0944324609834</v>
      </c>
      <c r="AJ24" s="112">
        <f>($AK$2+(K24+T24)*12*7.57%)*SUM(Fasering!$D$5:$D$8)</f>
        <v>893.4547659679256</v>
      </c>
      <c r="AK24" s="9">
        <f>($AK$2+(L24+U24)*12*7.57%)*SUM(Fasering!$D$5:$D$9)</f>
        <v>1287.1052596324312</v>
      </c>
      <c r="AL24" s="9">
        <f>($AK$2+(M24+V24)*12*7.57%)*SUM(Fasering!$D$5:$D$10)</f>
        <v>1717.0459134544999</v>
      </c>
      <c r="AM24" s="9">
        <f>($AK$2+(N24+W24)*12*7.57%)*SUM(Fasering!$D$5:$D$11)</f>
        <v>2182.1879363504172</v>
      </c>
      <c r="AN24" s="82">
        <f>($AK$2+(O24+X24)*12*7.57%)*SUM(Fasering!$D$5:$D$12)</f>
        <v>2684.6273297752009</v>
      </c>
      <c r="AO24" s="5">
        <f>($AK$2+(I24+AA24)*12*7.57%)*SUM(Fasering!$D$5)</f>
        <v>0</v>
      </c>
      <c r="AP24" s="112">
        <f>($AK$2+(J24+AB24)*12*7.57%)*SUM(Fasering!$D$5:$D$7)</f>
        <v>536.0944324609834</v>
      </c>
      <c r="AQ24" s="112">
        <f>($AK$2+(K24+AC24)*12*7.57%)*SUM(Fasering!$D$5:$D$8)</f>
        <v>893.4547659679256</v>
      </c>
      <c r="AR24" s="9">
        <f>($AK$2+(L24+AD24)*12*7.57%)*SUM(Fasering!$D$5:$D$9)</f>
        <v>1287.1052596324312</v>
      </c>
      <c r="AS24" s="9">
        <f>($AK$2+(M24+AE24)*12*7.57%)*SUM(Fasering!$D$5:$D$10)</f>
        <v>1717.0459134544999</v>
      </c>
      <c r="AT24" s="9">
        <f>($AK$2+(N24+AF24)*12*7.57%)*SUM(Fasering!$D$5:$D$11)</f>
        <v>2182.1879363504172</v>
      </c>
      <c r="AU24" s="82">
        <f>($AK$2+(O24+AG24)*12*7.57%)*SUM(Fasering!$D$5:$D$12)</f>
        <v>2684.6273297752009</v>
      </c>
    </row>
    <row r="25" spans="1:47" x14ac:dyDescent="0.3">
      <c r="A25" s="32">
        <f t="shared" si="7"/>
        <v>17</v>
      </c>
      <c r="B25" s="129">
        <v>24032.65</v>
      </c>
      <c r="C25" s="130"/>
      <c r="D25" s="129">
        <f t="shared" si="0"/>
        <v>33650.516530000001</v>
      </c>
      <c r="E25" s="131">
        <f t="shared" si="1"/>
        <v>834.17451530618575</v>
      </c>
      <c r="F25" s="129">
        <f t="shared" si="2"/>
        <v>2804.2097108333332</v>
      </c>
      <c r="G25" s="131">
        <f t="shared" si="8"/>
        <v>69.514542942182132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2130.4366572384688</v>
      </c>
      <c r="K25" s="61">
        <f>GEW!$E$12+($F25-GEW!$E$12)*SUM(Fasering!$D$5:$D$8)</f>
        <v>2265.2518812033863</v>
      </c>
      <c r="L25" s="61">
        <f>GEW!$E$12+($F25-GEW!$E$12)*SUM(Fasering!$D$5:$D$9)</f>
        <v>2400.0671051683044</v>
      </c>
      <c r="M25" s="61">
        <f>GEW!$E$12+($F25-GEW!$E$12)*SUM(Fasering!$D$5:$D$10)</f>
        <v>2534.8823291332219</v>
      </c>
      <c r="N25" s="61">
        <f>GEW!$E$12+($F25-GEW!$E$12)*SUM(Fasering!$D$5:$D$11)</f>
        <v>2669.3944868684157</v>
      </c>
      <c r="O25" s="73">
        <f>GEW!$E$12+($F25-GEW!$E$12)*SUM(Fasering!$D$5:$D$12)</f>
        <v>2804.2097108333337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5"/>
        <v>0</v>
      </c>
      <c r="Z25" s="131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536.16508311616633</v>
      </c>
      <c r="AJ25" s="112">
        <f>($AK$2+(K25+T25)*12*7.57%)*SUM(Fasering!$D$5:$D$8)</f>
        <v>893.6297482901341</v>
      </c>
      <c r="AK25" s="9">
        <f>($AK$2+(L25+U25)*12*7.57%)*SUM(Fasering!$D$5:$D$9)</f>
        <v>1287.4310903759417</v>
      </c>
      <c r="AL25" s="9">
        <f>($AK$2+(M25+V25)*12*7.57%)*SUM(Fasering!$D$5:$D$10)</f>
        <v>1717.5691093735886</v>
      </c>
      <c r="AM25" s="9">
        <f>($AK$2+(N25+W25)*12*7.57%)*SUM(Fasering!$D$5:$D$11)</f>
        <v>2182.9544137823045</v>
      </c>
      <c r="AN25" s="82">
        <f>($AK$2+(O25+X25)*12*7.57%)*SUM(Fasering!$D$5:$D$12)</f>
        <v>2685.6841013210014</v>
      </c>
      <c r="AO25" s="5">
        <f>($AK$2+(I25+AA25)*12*7.57%)*SUM(Fasering!$D$5)</f>
        <v>0</v>
      </c>
      <c r="AP25" s="112">
        <f>($AK$2+(J25+AB25)*12*7.57%)*SUM(Fasering!$D$5:$D$7)</f>
        <v>536.16508311616633</v>
      </c>
      <c r="AQ25" s="112">
        <f>($AK$2+(K25+AC25)*12*7.57%)*SUM(Fasering!$D$5:$D$8)</f>
        <v>893.6297482901341</v>
      </c>
      <c r="AR25" s="9">
        <f>($AK$2+(L25+AD25)*12*7.57%)*SUM(Fasering!$D$5:$D$9)</f>
        <v>1287.4310903759417</v>
      </c>
      <c r="AS25" s="9">
        <f>($AK$2+(M25+AE25)*12*7.57%)*SUM(Fasering!$D$5:$D$10)</f>
        <v>1717.5691093735886</v>
      </c>
      <c r="AT25" s="9">
        <f>($AK$2+(N25+AF25)*12*7.57%)*SUM(Fasering!$D$5:$D$11)</f>
        <v>2182.9544137823045</v>
      </c>
      <c r="AU25" s="82">
        <f>($AK$2+(O25+AG25)*12*7.57%)*SUM(Fasering!$D$5:$D$12)</f>
        <v>2685.6841013210014</v>
      </c>
    </row>
    <row r="26" spans="1:47" x14ac:dyDescent="0.3">
      <c r="A26" s="32">
        <f t="shared" si="7"/>
        <v>18</v>
      </c>
      <c r="B26" s="129">
        <v>24949.599999999999</v>
      </c>
      <c r="C26" s="130"/>
      <c r="D26" s="129">
        <f t="shared" si="0"/>
        <v>34934.429919999995</v>
      </c>
      <c r="E26" s="131">
        <f t="shared" si="1"/>
        <v>866.00189688125147</v>
      </c>
      <c r="F26" s="129">
        <f t="shared" si="2"/>
        <v>2911.2024933333328</v>
      </c>
      <c r="G26" s="131">
        <f t="shared" si="8"/>
        <v>72.166824740104289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2158.1011061555478</v>
      </c>
      <c r="K26" s="61">
        <f>GEW!$E$12+($F26-GEW!$E$12)*SUM(Fasering!$D$5:$D$8)</f>
        <v>2308.7891332871764</v>
      </c>
      <c r="L26" s="61">
        <f>GEW!$E$12+($F26-GEW!$E$12)*SUM(Fasering!$D$5:$D$9)</f>
        <v>2459.4771604188054</v>
      </c>
      <c r="M26" s="61">
        <f>GEW!$E$12+($F26-GEW!$E$12)*SUM(Fasering!$D$5:$D$10)</f>
        <v>2610.165187550434</v>
      </c>
      <c r="N26" s="61">
        <f>GEW!$E$12+($F26-GEW!$E$12)*SUM(Fasering!$D$5:$D$11)</f>
        <v>2760.5144662017042</v>
      </c>
      <c r="O26" s="73">
        <f>GEW!$E$12+($F26-GEW!$E$12)*SUM(Fasering!$D$5:$D$12)</f>
        <v>2911.2024933333332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542.66288835888679</v>
      </c>
      <c r="AJ26" s="112">
        <f>($AK$2+(K26+T26)*12*7.57%)*SUM(Fasering!$D$5:$D$8)</f>
        <v>909.72303217670276</v>
      </c>
      <c r="AK26" s="9">
        <f>($AK$2+(L26+U26)*12*7.57%)*SUM(Fasering!$D$5:$D$9)</f>
        <v>1317.3980412547612</v>
      </c>
      <c r="AL26" s="9">
        <f>($AK$2+(M26+V26)*12*7.57%)*SUM(Fasering!$D$5:$D$10)</f>
        <v>1765.6879155930617</v>
      </c>
      <c r="AM26" s="9">
        <f>($AK$2+(N26+W26)*12*7.57%)*SUM(Fasering!$D$5:$D$11)</f>
        <v>2253.4480427862245</v>
      </c>
      <c r="AN26" s="82">
        <f>($AK$2+(O26+X26)*12*7.57%)*SUM(Fasering!$D$5:$D$12)</f>
        <v>2782.8763449440003</v>
      </c>
      <c r="AO26" s="5">
        <f>($AK$2+(I26+AA26)*12*7.57%)*SUM(Fasering!$D$5)</f>
        <v>0</v>
      </c>
      <c r="AP26" s="112">
        <f>($AK$2+(J26+AB26)*12*7.57%)*SUM(Fasering!$D$5:$D$7)</f>
        <v>542.66288835888679</v>
      </c>
      <c r="AQ26" s="112">
        <f>($AK$2+(K26+AC26)*12*7.57%)*SUM(Fasering!$D$5:$D$8)</f>
        <v>909.72303217670276</v>
      </c>
      <c r="AR26" s="9">
        <f>($AK$2+(L26+AD26)*12*7.57%)*SUM(Fasering!$D$5:$D$9)</f>
        <v>1317.3980412547612</v>
      </c>
      <c r="AS26" s="9">
        <f>($AK$2+(M26+AE26)*12*7.57%)*SUM(Fasering!$D$5:$D$10)</f>
        <v>1765.6879155930617</v>
      </c>
      <c r="AT26" s="9">
        <f>($AK$2+(N26+AF26)*12*7.57%)*SUM(Fasering!$D$5:$D$11)</f>
        <v>2253.4480427862245</v>
      </c>
      <c r="AU26" s="82">
        <f>($AK$2+(O26+AG26)*12*7.57%)*SUM(Fasering!$D$5:$D$12)</f>
        <v>2782.8763449440003</v>
      </c>
    </row>
    <row r="27" spans="1:47" x14ac:dyDescent="0.3">
      <c r="A27" s="32">
        <f t="shared" si="7"/>
        <v>19</v>
      </c>
      <c r="B27" s="129">
        <v>24959.57</v>
      </c>
      <c r="C27" s="130"/>
      <c r="D27" s="129">
        <f t="shared" si="0"/>
        <v>34948.389913999999</v>
      </c>
      <c r="E27" s="131">
        <f t="shared" si="1"/>
        <v>866.3479560930989</v>
      </c>
      <c r="F27" s="129">
        <f t="shared" si="2"/>
        <v>2912.3658261666665</v>
      </c>
      <c r="G27" s="131">
        <f t="shared" si="8"/>
        <v>72.195663007758242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2158.4019017885739</v>
      </c>
      <c r="K27" s="61">
        <f>GEW!$E$12+($F27-GEW!$E$12)*SUM(Fasering!$D$5:$D$8)</f>
        <v>2309.2625139549068</v>
      </c>
      <c r="L27" s="61">
        <f>GEW!$E$12+($F27-GEW!$E$12)*SUM(Fasering!$D$5:$D$9)</f>
        <v>2460.1231261212401</v>
      </c>
      <c r="M27" s="61">
        <f>GEW!$E$12+($F27-GEW!$E$12)*SUM(Fasering!$D$5:$D$10)</f>
        <v>2610.9837382875735</v>
      </c>
      <c r="N27" s="61">
        <f>GEW!$E$12+($F27-GEW!$E$12)*SUM(Fasering!$D$5:$D$11)</f>
        <v>2761.5052140003336</v>
      </c>
      <c r="O27" s="73">
        <f>GEW!$E$12+($F27-GEW!$E$12)*SUM(Fasering!$D$5:$D$12)</f>
        <v>2912.3658261666669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542.73353901406961</v>
      </c>
      <c r="AJ27" s="112">
        <f>($AK$2+(K27+T27)*12*7.57%)*SUM(Fasering!$D$5:$D$8)</f>
        <v>909.89801449891115</v>
      </c>
      <c r="AK27" s="9">
        <f>($AK$2+(L27+U27)*12*7.57%)*SUM(Fasering!$D$5:$D$9)</f>
        <v>1317.7238719982715</v>
      </c>
      <c r="AL27" s="9">
        <f>($AK$2+(M27+V27)*12*7.57%)*SUM(Fasering!$D$5:$D$10)</f>
        <v>1766.2111115121504</v>
      </c>
      <c r="AM27" s="9">
        <f>($AK$2+(N27+W27)*12*7.57%)*SUM(Fasering!$D$5:$D$11)</f>
        <v>2254.2145202181123</v>
      </c>
      <c r="AN27" s="82">
        <f>($AK$2+(O27+X27)*12*7.57%)*SUM(Fasering!$D$5:$D$12)</f>
        <v>2783.9331164898008</v>
      </c>
      <c r="AO27" s="5">
        <f>($AK$2+(I27+AA27)*12*7.57%)*SUM(Fasering!$D$5)</f>
        <v>0</v>
      </c>
      <c r="AP27" s="112">
        <f>($AK$2+(J27+AB27)*12*7.57%)*SUM(Fasering!$D$5:$D$7)</f>
        <v>542.73353901406961</v>
      </c>
      <c r="AQ27" s="112">
        <f>($AK$2+(K27+AC27)*12*7.57%)*SUM(Fasering!$D$5:$D$8)</f>
        <v>909.89801449891115</v>
      </c>
      <c r="AR27" s="9">
        <f>($AK$2+(L27+AD27)*12*7.57%)*SUM(Fasering!$D$5:$D$9)</f>
        <v>1317.7238719982715</v>
      </c>
      <c r="AS27" s="9">
        <f>($AK$2+(M27+AE27)*12*7.57%)*SUM(Fasering!$D$5:$D$10)</f>
        <v>1766.2111115121504</v>
      </c>
      <c r="AT27" s="9">
        <f>($AK$2+(N27+AF27)*12*7.57%)*SUM(Fasering!$D$5:$D$11)</f>
        <v>2254.2145202181123</v>
      </c>
      <c r="AU27" s="82">
        <f>($AK$2+(O27+AG27)*12*7.57%)*SUM(Fasering!$D$5:$D$12)</f>
        <v>2783.9331164898008</v>
      </c>
    </row>
    <row r="28" spans="1:47" x14ac:dyDescent="0.3">
      <c r="A28" s="32">
        <f t="shared" si="7"/>
        <v>20</v>
      </c>
      <c r="B28" s="129">
        <v>25876.560000000001</v>
      </c>
      <c r="C28" s="130"/>
      <c r="D28" s="129">
        <f t="shared" si="0"/>
        <v>36232.359312000001</v>
      </c>
      <c r="E28" s="131">
        <f t="shared" si="1"/>
        <v>898.17672607021836</v>
      </c>
      <c r="F28" s="129">
        <f t="shared" si="2"/>
        <v>3019.363276</v>
      </c>
      <c r="G28" s="131">
        <f t="shared" si="8"/>
        <v>74.848060505851521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2186.0675575085938</v>
      </c>
      <c r="K28" s="61">
        <f>GEW!$E$12+($F28-GEW!$E$12)*SUM(Fasering!$D$5:$D$8)</f>
        <v>2352.8016652590291</v>
      </c>
      <c r="L28" s="61">
        <f>GEW!$E$12+($F28-GEW!$E$12)*SUM(Fasering!$D$5:$D$9)</f>
        <v>2519.5357730094647</v>
      </c>
      <c r="M28" s="61">
        <f>GEW!$E$12+($F28-GEW!$E$12)*SUM(Fasering!$D$5:$D$10)</f>
        <v>2686.2698807598999</v>
      </c>
      <c r="N28" s="61">
        <f>GEW!$E$12+($F28-GEW!$E$12)*SUM(Fasering!$D$5:$D$11)</f>
        <v>2852.6291682495648</v>
      </c>
      <c r="O28" s="73">
        <f>GEW!$E$12+($F28-GEW!$E$12)*SUM(Fasering!$D$5:$D$12)</f>
        <v>3019.363276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549.23162770976967</v>
      </c>
      <c r="AJ28" s="112">
        <f>($AK$2+(K28+T28)*12*7.57%)*SUM(Fasering!$D$5:$D$8)</f>
        <v>925.99200042087523</v>
      </c>
      <c r="AK28" s="9">
        <f>($AK$2+(L28+U28)*12*7.57%)*SUM(Fasering!$D$5:$D$9)</f>
        <v>1347.6921301217997</v>
      </c>
      <c r="AL28" s="9">
        <f>($AK$2+(M28+V28)*12*7.57%)*SUM(Fasering!$D$5:$D$10)</f>
        <v>1814.3320168125431</v>
      </c>
      <c r="AM28" s="9">
        <f>($AK$2+(N28+W28)*12*7.57%)*SUM(Fasering!$D$5:$D$11)</f>
        <v>2324.711224357166</v>
      </c>
      <c r="AN28" s="82">
        <f>($AK$2+(O28+X28)*12*7.57%)*SUM(Fasering!$D$5:$D$12)</f>
        <v>2881.1295999184008</v>
      </c>
      <c r="AO28" s="5">
        <f>($AK$2+(I28+AA28)*12*7.57%)*SUM(Fasering!$D$5)</f>
        <v>0</v>
      </c>
      <c r="AP28" s="112">
        <f>($AK$2+(J28+AB28)*12*7.57%)*SUM(Fasering!$D$5:$D$7)</f>
        <v>549.23162770976967</v>
      </c>
      <c r="AQ28" s="112">
        <f>($AK$2+(K28+AC28)*12*7.57%)*SUM(Fasering!$D$5:$D$8)</f>
        <v>925.99200042087523</v>
      </c>
      <c r="AR28" s="9">
        <f>($AK$2+(L28+AD28)*12*7.57%)*SUM(Fasering!$D$5:$D$9)</f>
        <v>1347.6921301217997</v>
      </c>
      <c r="AS28" s="9">
        <f>($AK$2+(M28+AE28)*12*7.57%)*SUM(Fasering!$D$5:$D$10)</f>
        <v>1814.3320168125431</v>
      </c>
      <c r="AT28" s="9">
        <f>($AK$2+(N28+AF28)*12*7.57%)*SUM(Fasering!$D$5:$D$11)</f>
        <v>2324.711224357166</v>
      </c>
      <c r="AU28" s="82">
        <f>($AK$2+(O28+AG28)*12*7.57%)*SUM(Fasering!$D$5:$D$12)</f>
        <v>2881.1295999184008</v>
      </c>
    </row>
    <row r="29" spans="1:47" x14ac:dyDescent="0.3">
      <c r="A29" s="32">
        <f t="shared" si="7"/>
        <v>21</v>
      </c>
      <c r="B29" s="129">
        <v>25886.53</v>
      </c>
      <c r="C29" s="130"/>
      <c r="D29" s="129">
        <f t="shared" si="0"/>
        <v>36246.319305999998</v>
      </c>
      <c r="E29" s="131">
        <f t="shared" si="1"/>
        <v>898.52278528206557</v>
      </c>
      <c r="F29" s="129">
        <f t="shared" si="2"/>
        <v>3020.5266088333328</v>
      </c>
      <c r="G29" s="131">
        <f t="shared" si="8"/>
        <v>74.876898773505459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2186.36835314162</v>
      </c>
      <c r="K29" s="61">
        <f>GEW!$E$12+($F29-GEW!$E$12)*SUM(Fasering!$D$5:$D$8)</f>
        <v>2353.2750459267595</v>
      </c>
      <c r="L29" s="61">
        <f>GEW!$E$12+($F29-GEW!$E$12)*SUM(Fasering!$D$5:$D$9)</f>
        <v>2520.181738711899</v>
      </c>
      <c r="M29" s="61">
        <f>GEW!$E$12+($F29-GEW!$E$12)*SUM(Fasering!$D$5:$D$10)</f>
        <v>2687.0884314970385</v>
      </c>
      <c r="N29" s="61">
        <f>GEW!$E$12+($F29-GEW!$E$12)*SUM(Fasering!$D$5:$D$11)</f>
        <v>2853.6199160481938</v>
      </c>
      <c r="O29" s="73">
        <f>GEW!$E$12+($F29-GEW!$E$12)*SUM(Fasering!$D$5:$D$12)</f>
        <v>3020.5266088333328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549.3022783649526</v>
      </c>
      <c r="AJ29" s="112">
        <f>($AK$2+(K29+T29)*12*7.57%)*SUM(Fasering!$D$5:$D$8)</f>
        <v>926.16698274308362</v>
      </c>
      <c r="AK29" s="9">
        <f>($AK$2+(L29+U29)*12*7.57%)*SUM(Fasering!$D$5:$D$9)</f>
        <v>1348.0179608653098</v>
      </c>
      <c r="AL29" s="9">
        <f>($AK$2+(M29+V29)*12*7.57%)*SUM(Fasering!$D$5:$D$10)</f>
        <v>1814.8552127316311</v>
      </c>
      <c r="AM29" s="9">
        <f>($AK$2+(N29+W29)*12*7.57%)*SUM(Fasering!$D$5:$D$11)</f>
        <v>2325.4777017890533</v>
      </c>
      <c r="AN29" s="82">
        <f>($AK$2+(O29+X29)*12*7.57%)*SUM(Fasering!$D$5:$D$12)</f>
        <v>2882.1863714642</v>
      </c>
      <c r="AO29" s="5">
        <f>($AK$2+(I29+AA29)*12*7.57%)*SUM(Fasering!$D$5)</f>
        <v>0</v>
      </c>
      <c r="AP29" s="112">
        <f>($AK$2+(J29+AB29)*12*7.57%)*SUM(Fasering!$D$5:$D$7)</f>
        <v>549.3022783649526</v>
      </c>
      <c r="AQ29" s="112">
        <f>($AK$2+(K29+AC29)*12*7.57%)*SUM(Fasering!$D$5:$D$8)</f>
        <v>926.16698274308362</v>
      </c>
      <c r="AR29" s="9">
        <f>($AK$2+(L29+AD29)*12*7.57%)*SUM(Fasering!$D$5:$D$9)</f>
        <v>1348.0179608653098</v>
      </c>
      <c r="AS29" s="9">
        <f>($AK$2+(M29+AE29)*12*7.57%)*SUM(Fasering!$D$5:$D$10)</f>
        <v>1814.8552127316311</v>
      </c>
      <c r="AT29" s="9">
        <f>($AK$2+(N29+AF29)*12*7.57%)*SUM(Fasering!$D$5:$D$11)</f>
        <v>2325.4777017890533</v>
      </c>
      <c r="AU29" s="82">
        <f>($AK$2+(O29+AG29)*12*7.57%)*SUM(Fasering!$D$5:$D$12)</f>
        <v>2882.1863714642</v>
      </c>
    </row>
    <row r="30" spans="1:47" x14ac:dyDescent="0.3">
      <c r="A30" s="32">
        <f t="shared" si="7"/>
        <v>22</v>
      </c>
      <c r="B30" s="129">
        <v>26803.48</v>
      </c>
      <c r="C30" s="130"/>
      <c r="D30" s="129">
        <f t="shared" si="0"/>
        <v>37530.232695999999</v>
      </c>
      <c r="E30" s="131">
        <f t="shared" si="1"/>
        <v>930.35016685713151</v>
      </c>
      <c r="F30" s="129">
        <f t="shared" si="2"/>
        <v>3127.5193913333333</v>
      </c>
      <c r="G30" s="131">
        <f t="shared" si="8"/>
        <v>77.529180571427631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2214.032802058699</v>
      </c>
      <c r="K30" s="61">
        <f>GEW!$E$12+($F30-GEW!$E$12)*SUM(Fasering!$D$5:$D$8)</f>
        <v>2396.8122980105495</v>
      </c>
      <c r="L30" s="61">
        <f>GEW!$E$12+($F30-GEW!$E$12)*SUM(Fasering!$D$5:$D$9)</f>
        <v>2579.5917939624005</v>
      </c>
      <c r="M30" s="61">
        <f>GEW!$E$12+($F30-GEW!$E$12)*SUM(Fasering!$D$5:$D$10)</f>
        <v>2762.3712899142511</v>
      </c>
      <c r="N30" s="61">
        <f>GEW!$E$12+($F30-GEW!$E$12)*SUM(Fasering!$D$5:$D$11)</f>
        <v>2944.7398953814827</v>
      </c>
      <c r="O30" s="73">
        <f>GEW!$E$12+($F30-GEW!$E$12)*SUM(Fasering!$D$5:$D$12)</f>
        <v>3127.5193913333333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555.80008360767306</v>
      </c>
      <c r="AJ30" s="112">
        <f>($AK$2+(K30+T30)*12*7.57%)*SUM(Fasering!$D$5:$D$8)</f>
        <v>942.26026662965239</v>
      </c>
      <c r="AK30" s="9">
        <f>($AK$2+(L30+U30)*12*7.57%)*SUM(Fasering!$D$5:$D$9)</f>
        <v>1377.9849117441295</v>
      </c>
      <c r="AL30" s="9">
        <f>($AK$2+(M30+V30)*12*7.57%)*SUM(Fasering!$D$5:$D$10)</f>
        <v>1862.9740189511042</v>
      </c>
      <c r="AM30" s="9">
        <f>($AK$2+(N30+W30)*12*7.57%)*SUM(Fasering!$D$5:$D$11)</f>
        <v>2395.9713307929737</v>
      </c>
      <c r="AN30" s="82">
        <f>($AK$2+(O30+X30)*12*7.57%)*SUM(Fasering!$D$5:$D$12)</f>
        <v>2979.3786150872006</v>
      </c>
      <c r="AO30" s="5">
        <f>($AK$2+(I30+AA30)*12*7.57%)*SUM(Fasering!$D$5)</f>
        <v>0</v>
      </c>
      <c r="AP30" s="112">
        <f>($AK$2+(J30+AB30)*12*7.57%)*SUM(Fasering!$D$5:$D$7)</f>
        <v>555.80008360767306</v>
      </c>
      <c r="AQ30" s="112">
        <f>($AK$2+(K30+AC30)*12*7.57%)*SUM(Fasering!$D$5:$D$8)</f>
        <v>942.26026662965239</v>
      </c>
      <c r="AR30" s="9">
        <f>($AK$2+(L30+AD30)*12*7.57%)*SUM(Fasering!$D$5:$D$9)</f>
        <v>1377.9849117441295</v>
      </c>
      <c r="AS30" s="9">
        <f>($AK$2+(M30+AE30)*12*7.57%)*SUM(Fasering!$D$5:$D$10)</f>
        <v>1862.9740189511042</v>
      </c>
      <c r="AT30" s="9">
        <f>($AK$2+(N30+AF30)*12*7.57%)*SUM(Fasering!$D$5:$D$11)</f>
        <v>2395.9713307929737</v>
      </c>
      <c r="AU30" s="82">
        <f>($AK$2+(O30+AG30)*12*7.57%)*SUM(Fasering!$D$5:$D$12)</f>
        <v>2979.3786150872006</v>
      </c>
    </row>
    <row r="31" spans="1:47" x14ac:dyDescent="0.3">
      <c r="A31" s="32">
        <f t="shared" si="7"/>
        <v>23</v>
      </c>
      <c r="B31" s="129">
        <v>27730.44</v>
      </c>
      <c r="C31" s="130"/>
      <c r="D31" s="129">
        <f t="shared" si="0"/>
        <v>38828.162087999997</v>
      </c>
      <c r="E31" s="131">
        <f t="shared" si="1"/>
        <v>962.52499604609818</v>
      </c>
      <c r="F31" s="129">
        <f t="shared" si="2"/>
        <v>3235.6801739999996</v>
      </c>
      <c r="G31" s="131">
        <f t="shared" si="8"/>
        <v>80.210416337174848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2241.999253411745</v>
      </c>
      <c r="K31" s="61">
        <f>GEW!$E$12+($F31-GEW!$E$12)*SUM(Fasering!$D$5:$D$8)</f>
        <v>2440.8248299824022</v>
      </c>
      <c r="L31" s="61">
        <f>GEW!$E$12+($F31-GEW!$E$12)*SUM(Fasering!$D$5:$D$9)</f>
        <v>2639.6504065530594</v>
      </c>
      <c r="M31" s="61">
        <f>GEW!$E$12+($F31-GEW!$E$12)*SUM(Fasering!$D$5:$D$10)</f>
        <v>2838.4759831237166</v>
      </c>
      <c r="N31" s="61">
        <f>GEW!$E$12+($F31-GEW!$E$12)*SUM(Fasering!$D$5:$D$11)</f>
        <v>3036.8545974293429</v>
      </c>
      <c r="O31" s="73">
        <f>GEW!$E$12+($F31-GEW!$E$12)*SUM(Fasering!$D$5:$D$12)</f>
        <v>3235.6801740000001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562.36882295855605</v>
      </c>
      <c r="AJ31" s="112">
        <f>($AK$2+(K31+T31)*12*7.57%)*SUM(Fasering!$D$5:$D$8)</f>
        <v>958.52923487382475</v>
      </c>
      <c r="AK31" s="9">
        <f>($AK$2+(L31+U31)*12*7.57%)*SUM(Fasering!$D$5:$D$9)</f>
        <v>1408.2790006111679</v>
      </c>
      <c r="AL31" s="9">
        <f>($AK$2+(M31+V31)*12*7.57%)*SUM(Fasering!$D$5:$D$10)</f>
        <v>1911.6181201705856</v>
      </c>
      <c r="AM31" s="9">
        <f>($AK$2+(N31+W31)*12*7.57%)*SUM(Fasering!$D$5:$D$11)</f>
        <v>2467.2345123639147</v>
      </c>
      <c r="AN31" s="82">
        <f>($AK$2+(O31+X31)*12*7.57%)*SUM(Fasering!$D$5:$D$12)</f>
        <v>3077.6318700616011</v>
      </c>
      <c r="AO31" s="5">
        <f>($AK$2+(I31+AA31)*12*7.57%)*SUM(Fasering!$D$5)</f>
        <v>0</v>
      </c>
      <c r="AP31" s="112">
        <f>($AK$2+(J31+AB31)*12*7.57%)*SUM(Fasering!$D$5:$D$7)</f>
        <v>562.36882295855605</v>
      </c>
      <c r="AQ31" s="112">
        <f>($AK$2+(K31+AC31)*12*7.57%)*SUM(Fasering!$D$5:$D$8)</f>
        <v>958.52923487382475</v>
      </c>
      <c r="AR31" s="9">
        <f>($AK$2+(L31+AD31)*12*7.57%)*SUM(Fasering!$D$5:$D$9)</f>
        <v>1408.2790006111679</v>
      </c>
      <c r="AS31" s="9">
        <f>($AK$2+(M31+AE31)*12*7.57%)*SUM(Fasering!$D$5:$D$10)</f>
        <v>1911.6181201705856</v>
      </c>
      <c r="AT31" s="9">
        <f>($AK$2+(N31+AF31)*12*7.57%)*SUM(Fasering!$D$5:$D$11)</f>
        <v>2467.2345123639147</v>
      </c>
      <c r="AU31" s="82">
        <f>($AK$2+(O31+AG31)*12*7.57%)*SUM(Fasering!$D$5:$D$12)</f>
        <v>3077.6318700616011</v>
      </c>
    </row>
    <row r="32" spans="1:47" x14ac:dyDescent="0.3">
      <c r="A32" s="32">
        <f t="shared" si="7"/>
        <v>24</v>
      </c>
      <c r="B32" s="129">
        <v>28647.43</v>
      </c>
      <c r="C32" s="130"/>
      <c r="D32" s="129">
        <f t="shared" si="0"/>
        <v>40112.131485999998</v>
      </c>
      <c r="E32" s="131">
        <f t="shared" si="1"/>
        <v>994.35376602321764</v>
      </c>
      <c r="F32" s="129">
        <f t="shared" si="2"/>
        <v>3342.6776238333332</v>
      </c>
      <c r="G32" s="131">
        <f t="shared" si="8"/>
        <v>82.862813835268142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2269.6649091317649</v>
      </c>
      <c r="K32" s="61">
        <f>GEW!$E$12+($F32-GEW!$E$12)*SUM(Fasering!$D$5:$D$8)</f>
        <v>2484.363981286524</v>
      </c>
      <c r="L32" s="61">
        <f>GEW!$E$12+($F32-GEW!$E$12)*SUM(Fasering!$D$5:$D$9)</f>
        <v>2699.0630534412835</v>
      </c>
      <c r="M32" s="61">
        <f>GEW!$E$12+($F32-GEW!$E$12)*SUM(Fasering!$D$5:$D$10)</f>
        <v>2913.762125596043</v>
      </c>
      <c r="N32" s="61">
        <f>GEW!$E$12+($F32-GEW!$E$12)*SUM(Fasering!$D$5:$D$11)</f>
        <v>3127.9785516785741</v>
      </c>
      <c r="O32" s="73">
        <f>GEW!$E$12+($F32-GEW!$E$12)*SUM(Fasering!$D$5:$D$12)</f>
        <v>3342.6776238333332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568.86691165425611</v>
      </c>
      <c r="AJ32" s="112">
        <f>($AK$2+(K32+T32)*12*7.57%)*SUM(Fasering!$D$5:$D$8)</f>
        <v>974.62322079578837</v>
      </c>
      <c r="AK32" s="9">
        <f>($AK$2+(L32+U32)*12*7.57%)*SUM(Fasering!$D$5:$D$9)</f>
        <v>1438.2472587346958</v>
      </c>
      <c r="AL32" s="9">
        <f>($AK$2+(M32+V32)*12*7.57%)*SUM(Fasering!$D$5:$D$10)</f>
        <v>1959.739025470978</v>
      </c>
      <c r="AM32" s="9">
        <f>($AK$2+(N32+W32)*12*7.57%)*SUM(Fasering!$D$5:$D$11)</f>
        <v>2537.731216502968</v>
      </c>
      <c r="AN32" s="82">
        <f>($AK$2+(O32+X32)*12*7.57%)*SUM(Fasering!$D$5:$D$12)</f>
        <v>3174.8283534902012</v>
      </c>
      <c r="AO32" s="5">
        <f>($AK$2+(I32+AA32)*12*7.57%)*SUM(Fasering!$D$5)</f>
        <v>0</v>
      </c>
      <c r="AP32" s="112">
        <f>($AK$2+(J32+AB32)*12*7.57%)*SUM(Fasering!$D$5:$D$7)</f>
        <v>568.86691165425611</v>
      </c>
      <c r="AQ32" s="112">
        <f>($AK$2+(K32+AC32)*12*7.57%)*SUM(Fasering!$D$5:$D$8)</f>
        <v>974.62322079578837</v>
      </c>
      <c r="AR32" s="9">
        <f>($AK$2+(L32+AD32)*12*7.57%)*SUM(Fasering!$D$5:$D$9)</f>
        <v>1438.2472587346958</v>
      </c>
      <c r="AS32" s="9">
        <f>($AK$2+(M32+AE32)*12*7.57%)*SUM(Fasering!$D$5:$D$10)</f>
        <v>1959.739025470978</v>
      </c>
      <c r="AT32" s="9">
        <f>($AK$2+(N32+AF32)*12*7.57%)*SUM(Fasering!$D$5:$D$11)</f>
        <v>2537.731216502968</v>
      </c>
      <c r="AU32" s="82">
        <f>($AK$2+(O32+AG32)*12*7.57%)*SUM(Fasering!$D$5:$D$12)</f>
        <v>3174.8283534902012</v>
      </c>
    </row>
    <row r="33" spans="1:47" x14ac:dyDescent="0.3">
      <c r="A33" s="32">
        <f t="shared" si="7"/>
        <v>25</v>
      </c>
      <c r="B33" s="129">
        <v>28657.360000000001</v>
      </c>
      <c r="C33" s="130"/>
      <c r="D33" s="129">
        <f t="shared" si="0"/>
        <v>40126.035471999996</v>
      </c>
      <c r="E33" s="131">
        <f t="shared" si="1"/>
        <v>994.69843683301133</v>
      </c>
      <c r="F33" s="129">
        <f t="shared" si="2"/>
        <v>3343.8362893333328</v>
      </c>
      <c r="G33" s="131">
        <f t="shared" si="8"/>
        <v>82.891536402750944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2269.9644979618502</v>
      </c>
      <c r="K33" s="61">
        <f>GEW!$E$12+($F33-GEW!$E$12)*SUM(Fasering!$D$5:$D$8)</f>
        <v>2484.8354627339227</v>
      </c>
      <c r="L33" s="61">
        <f>GEW!$E$12+($F33-GEW!$E$12)*SUM(Fasering!$D$5:$D$9)</f>
        <v>2699.7064275059952</v>
      </c>
      <c r="M33" s="61">
        <f>GEW!$E$12+($F33-GEW!$E$12)*SUM(Fasering!$D$5:$D$10)</f>
        <v>2914.5773922780677</v>
      </c>
      <c r="N33" s="61">
        <f>GEW!$E$12+($F33-GEW!$E$12)*SUM(Fasering!$D$5:$D$11)</f>
        <v>3128.9653245612608</v>
      </c>
      <c r="O33" s="73">
        <f>GEW!$E$12+($F33-GEW!$E$12)*SUM(Fasering!$D$5:$D$12)</f>
        <v>3343.8362893333333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568.93727885645933</v>
      </c>
      <c r="AJ33" s="112">
        <f>($AK$2+(K33+T33)*12*7.57%)*SUM(Fasering!$D$5:$D$8)</f>
        <v>974.7975010826018</v>
      </c>
      <c r="AK33" s="9">
        <f>($AK$2+(L33+U33)*12*7.57%)*SUM(Fasering!$D$5:$D$9)</f>
        <v>1438.571782233498</v>
      </c>
      <c r="AL33" s="9">
        <f>($AK$2+(M33+V33)*12*7.57%)*SUM(Fasering!$D$5:$D$10)</f>
        <v>1960.2601223091472</v>
      </c>
      <c r="AM33" s="9">
        <f>($AK$2+(N33+W33)*12*7.57%)*SUM(Fasering!$D$5:$D$11)</f>
        <v>2538.4946187997225</v>
      </c>
      <c r="AN33" s="82">
        <f>($AK$2+(O33+X33)*12*7.57%)*SUM(Fasering!$D$5:$D$12)</f>
        <v>3175.8808852304014</v>
      </c>
      <c r="AO33" s="5">
        <f>($AK$2+(I33+AA33)*12*7.57%)*SUM(Fasering!$D$5)</f>
        <v>0</v>
      </c>
      <c r="AP33" s="112">
        <f>($AK$2+(J33+AB33)*12*7.57%)*SUM(Fasering!$D$5:$D$7)</f>
        <v>568.93727885645933</v>
      </c>
      <c r="AQ33" s="112">
        <f>($AK$2+(K33+AC33)*12*7.57%)*SUM(Fasering!$D$5:$D$8)</f>
        <v>974.7975010826018</v>
      </c>
      <c r="AR33" s="9">
        <f>($AK$2+(L33+AD33)*12*7.57%)*SUM(Fasering!$D$5:$D$9)</f>
        <v>1438.571782233498</v>
      </c>
      <c r="AS33" s="9">
        <f>($AK$2+(M33+AE33)*12*7.57%)*SUM(Fasering!$D$5:$D$10)</f>
        <v>1960.2601223091472</v>
      </c>
      <c r="AT33" s="9">
        <f>($AK$2+(N33+AF33)*12*7.57%)*SUM(Fasering!$D$5:$D$11)</f>
        <v>2538.4946187997225</v>
      </c>
      <c r="AU33" s="82">
        <f>($AK$2+(O33+AG33)*12*7.57%)*SUM(Fasering!$D$5:$D$12)</f>
        <v>3175.8808852304014</v>
      </c>
    </row>
    <row r="34" spans="1:47" x14ac:dyDescent="0.3">
      <c r="A34" s="32">
        <f t="shared" si="7"/>
        <v>26</v>
      </c>
      <c r="B34" s="129">
        <v>28657.360000000001</v>
      </c>
      <c r="C34" s="130"/>
      <c r="D34" s="129">
        <f t="shared" si="0"/>
        <v>40126.035471999996</v>
      </c>
      <c r="E34" s="131">
        <f t="shared" si="1"/>
        <v>994.69843683301133</v>
      </c>
      <c r="F34" s="129">
        <f t="shared" si="2"/>
        <v>3343.8362893333328</v>
      </c>
      <c r="G34" s="131">
        <f t="shared" si="8"/>
        <v>82.891536402750944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2269.9644979618502</v>
      </c>
      <c r="K34" s="61">
        <f>GEW!$E$12+($F34-GEW!$E$12)*SUM(Fasering!$D$5:$D$8)</f>
        <v>2484.8354627339227</v>
      </c>
      <c r="L34" s="61">
        <f>GEW!$E$12+($F34-GEW!$E$12)*SUM(Fasering!$D$5:$D$9)</f>
        <v>2699.7064275059952</v>
      </c>
      <c r="M34" s="61">
        <f>GEW!$E$12+($F34-GEW!$E$12)*SUM(Fasering!$D$5:$D$10)</f>
        <v>2914.5773922780677</v>
      </c>
      <c r="N34" s="61">
        <f>GEW!$E$12+($F34-GEW!$E$12)*SUM(Fasering!$D$5:$D$11)</f>
        <v>3128.9653245612608</v>
      </c>
      <c r="O34" s="73">
        <f>GEW!$E$12+($F34-GEW!$E$12)*SUM(Fasering!$D$5:$D$12)</f>
        <v>3343.8362893333333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568.93727885645933</v>
      </c>
      <c r="AJ34" s="112">
        <f>($AK$2+(K34+T34)*12*7.57%)*SUM(Fasering!$D$5:$D$8)</f>
        <v>974.7975010826018</v>
      </c>
      <c r="AK34" s="9">
        <f>($AK$2+(L34+U34)*12*7.57%)*SUM(Fasering!$D$5:$D$9)</f>
        <v>1438.571782233498</v>
      </c>
      <c r="AL34" s="9">
        <f>($AK$2+(M34+V34)*12*7.57%)*SUM(Fasering!$D$5:$D$10)</f>
        <v>1960.2601223091472</v>
      </c>
      <c r="AM34" s="9">
        <f>($AK$2+(N34+W34)*12*7.57%)*SUM(Fasering!$D$5:$D$11)</f>
        <v>2538.4946187997225</v>
      </c>
      <c r="AN34" s="82">
        <f>($AK$2+(O34+X34)*12*7.57%)*SUM(Fasering!$D$5:$D$12)</f>
        <v>3175.8808852304014</v>
      </c>
      <c r="AO34" s="5">
        <f>($AK$2+(I34+AA34)*12*7.57%)*SUM(Fasering!$D$5)</f>
        <v>0</v>
      </c>
      <c r="AP34" s="112">
        <f>($AK$2+(J34+AB34)*12*7.57%)*SUM(Fasering!$D$5:$D$7)</f>
        <v>568.93727885645933</v>
      </c>
      <c r="AQ34" s="112">
        <f>($AK$2+(K34+AC34)*12*7.57%)*SUM(Fasering!$D$5:$D$8)</f>
        <v>974.7975010826018</v>
      </c>
      <c r="AR34" s="9">
        <f>($AK$2+(L34+AD34)*12*7.57%)*SUM(Fasering!$D$5:$D$9)</f>
        <v>1438.571782233498</v>
      </c>
      <c r="AS34" s="9">
        <f>($AK$2+(M34+AE34)*12*7.57%)*SUM(Fasering!$D$5:$D$10)</f>
        <v>1960.2601223091472</v>
      </c>
      <c r="AT34" s="9">
        <f>($AK$2+(N34+AF34)*12*7.57%)*SUM(Fasering!$D$5:$D$11)</f>
        <v>2538.4946187997225</v>
      </c>
      <c r="AU34" s="82">
        <f>($AK$2+(O34+AG34)*12*7.57%)*SUM(Fasering!$D$5:$D$12)</f>
        <v>3175.8808852304014</v>
      </c>
    </row>
    <row r="35" spans="1:47" x14ac:dyDescent="0.3">
      <c r="A35" s="32">
        <f t="shared" si="7"/>
        <v>27</v>
      </c>
      <c r="B35" s="129">
        <v>28667.360000000001</v>
      </c>
      <c r="C35" s="130"/>
      <c r="D35" s="129">
        <f t="shared" si="0"/>
        <v>40140.037471999996</v>
      </c>
      <c r="E35" s="131">
        <f t="shared" si="1"/>
        <v>995.04553734639887</v>
      </c>
      <c r="F35" s="129">
        <f t="shared" si="2"/>
        <v>3345.0031226666665</v>
      </c>
      <c r="G35" s="131">
        <f t="shared" si="8"/>
        <v>82.920461445533249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2270.266198697082</v>
      </c>
      <c r="K35" s="61">
        <f>GEW!$E$12+($F35-GEW!$E$12)*SUM(Fasering!$D$5:$D$8)</f>
        <v>2485.3102678169021</v>
      </c>
      <c r="L35" s="61">
        <f>GEW!$E$12+($F35-GEW!$E$12)*SUM(Fasering!$D$5:$D$9)</f>
        <v>2700.3543369367221</v>
      </c>
      <c r="M35" s="61">
        <f>GEW!$E$12+($F35-GEW!$E$12)*SUM(Fasering!$D$5:$D$10)</f>
        <v>2915.3984060565426</v>
      </c>
      <c r="N35" s="61">
        <f>GEW!$E$12+($F35-GEW!$E$12)*SUM(Fasering!$D$5:$D$11)</f>
        <v>3129.9590535468469</v>
      </c>
      <c r="O35" s="73">
        <f>GEW!$E$12+($F35-GEW!$E$12)*SUM(Fasering!$D$5:$D$12)</f>
        <v>3345.003122666667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569.00814210137696</v>
      </c>
      <c r="AJ35" s="112">
        <f>($AK$2+(K35+T35)*12*7.57%)*SUM(Fasering!$D$5:$D$8)</f>
        <v>974.97300993135684</v>
      </c>
      <c r="AK35" s="9">
        <f>($AK$2+(L35+U35)*12*7.57%)*SUM(Fasering!$D$5:$D$9)</f>
        <v>1438.8985934105394</v>
      </c>
      <c r="AL35" s="9">
        <f>($AK$2+(M35+V35)*12*7.57%)*SUM(Fasering!$D$5:$D$10)</f>
        <v>1960.7848925389253</v>
      </c>
      <c r="AM35" s="9">
        <f>($AK$2+(N35+W35)*12*7.57%)*SUM(Fasering!$D$5:$D$11)</f>
        <v>2539.2634025829598</v>
      </c>
      <c r="AN35" s="82">
        <f>($AK$2+(O35+X35)*12*7.57%)*SUM(Fasering!$D$5:$D$12)</f>
        <v>3176.9408366304015</v>
      </c>
      <c r="AO35" s="5">
        <f>($AK$2+(I35+AA35)*12*7.57%)*SUM(Fasering!$D$5)</f>
        <v>0</v>
      </c>
      <c r="AP35" s="112">
        <f>($AK$2+(J35+AB35)*12*7.57%)*SUM(Fasering!$D$5:$D$7)</f>
        <v>569.00814210137696</v>
      </c>
      <c r="AQ35" s="112">
        <f>($AK$2+(K35+AC35)*12*7.57%)*SUM(Fasering!$D$5:$D$8)</f>
        <v>974.97300993135684</v>
      </c>
      <c r="AR35" s="9">
        <f>($AK$2+(L35+AD35)*12*7.57%)*SUM(Fasering!$D$5:$D$9)</f>
        <v>1438.8985934105394</v>
      </c>
      <c r="AS35" s="9">
        <f>($AK$2+(M35+AE35)*12*7.57%)*SUM(Fasering!$D$5:$D$10)</f>
        <v>1960.7848925389253</v>
      </c>
      <c r="AT35" s="9">
        <f>($AK$2+(N35+AF35)*12*7.57%)*SUM(Fasering!$D$5:$D$11)</f>
        <v>2539.2634025829598</v>
      </c>
      <c r="AU35" s="82">
        <f>($AK$2+(O35+AG35)*12*7.57%)*SUM(Fasering!$D$5:$D$12)</f>
        <v>3176.9408366304015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0"/>
      <c r="P36" s="132"/>
      <c r="Q36" s="133"/>
      <c r="R36" s="46"/>
      <c r="S36" s="46"/>
      <c r="T36" s="46"/>
      <c r="U36" s="46"/>
      <c r="V36" s="46"/>
      <c r="W36" s="46"/>
      <c r="X36" s="70"/>
      <c r="Y36" s="132"/>
      <c r="Z36" s="133"/>
      <c r="AA36" s="46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6"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38"/>
  <sheetViews>
    <sheetView topLeftCell="AK1" zoomScale="80" zoomScaleNormal="80" workbookViewId="0">
      <selection activeCell="AQ1" sqref="AQ1:AQ1048576"/>
    </sheetView>
  </sheetViews>
  <sheetFormatPr defaultRowHeight="15" x14ac:dyDescent="0.3"/>
  <cols>
    <col min="1" max="1" width="4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67</v>
      </c>
      <c r="B1" s="21" t="s">
        <v>19</v>
      </c>
      <c r="C1" s="21" t="s">
        <v>118</v>
      </c>
      <c r="D1" s="21"/>
      <c r="E1" s="22"/>
      <c r="G1" s="21"/>
      <c r="H1" s="21"/>
      <c r="I1" s="21"/>
      <c r="L1" s="98" t="str">
        <f>D8</f>
        <v>bedragen geldig  voor periode vanaf 10/2021 - let wel: vast bedrag eindejaarspremie = bedrag voor indexatie in november 2021!</v>
      </c>
      <c r="O1" s="24" t="s">
        <v>68</v>
      </c>
      <c r="AD1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R2" s="24"/>
      <c r="AG2"/>
      <c r="AH2" s="76" t="str">
        <f>'L4'!$AH$2</f>
        <v xml:space="preserve"> eindejaarspremie (vast geïndexeerd bedrag =  bedrag VOOR indexatie in november 2021!):</v>
      </c>
      <c r="AI2" s="76"/>
    </row>
    <row r="3" spans="1:47" s="23" customFormat="1" ht="16.5" x14ac:dyDescent="0.3">
      <c r="A3" s="21"/>
      <c r="B3" s="21"/>
      <c r="C3" s="21"/>
      <c r="D3" s="21"/>
      <c r="E3" s="57"/>
      <c r="F3"/>
      <c r="G3"/>
      <c r="H3"/>
      <c r="I3"/>
      <c r="J3" s="76"/>
      <c r="N3" s="23" t="s">
        <v>21</v>
      </c>
      <c r="O3" s="68">
        <f>'L4'!O3</f>
        <v>1.4001999999999999</v>
      </c>
      <c r="R3" s="24"/>
      <c r="AG3"/>
      <c r="AH3" s="77" t="s">
        <v>92</v>
      </c>
      <c r="AI3" s="76"/>
      <c r="AK3" s="78">
        <f>'L4'!$AK$3</f>
        <v>138.34</v>
      </c>
    </row>
    <row r="4" spans="1:47" s="23" customFormat="1" ht="16.5" x14ac:dyDescent="0.3">
      <c r="A4" s="21"/>
      <c r="B4" s="21"/>
      <c r="C4" s="21"/>
      <c r="D4" s="21"/>
      <c r="E4" s="57"/>
      <c r="F4"/>
      <c r="G4"/>
      <c r="H4"/>
      <c r="I4"/>
      <c r="J4" s="76"/>
      <c r="K4" s="86"/>
      <c r="L4" s="86"/>
      <c r="R4" s="24"/>
      <c r="AG4"/>
      <c r="AH4" s="77" t="s">
        <v>47</v>
      </c>
      <c r="AI4" s="76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17110.62</v>
      </c>
      <c r="C10" s="130"/>
      <c r="D10" s="129">
        <f t="shared" ref="D10:D37" si="0">B10*$O$3</f>
        <v>23958.290123999996</v>
      </c>
      <c r="E10" s="131">
        <f t="shared" ref="E10:E37" si="1">D10/40.3399</f>
        <v>593.91049863782496</v>
      </c>
      <c r="F10" s="134">
        <f t="shared" ref="F10:F37" si="2">B10/12*$O$3</f>
        <v>1996.5241769999998</v>
      </c>
      <c r="G10" s="135"/>
      <c r="H10" s="61">
        <f>'L4'!$H$10</f>
        <v>1760.59</v>
      </c>
      <c r="I10" s="61">
        <f>GEW!$E$12+($F10-GEW!$E$12)*SUM(Fasering!$D$5)</f>
        <v>1895.469409333333</v>
      </c>
      <c r="J10" s="61">
        <f>GEW!$E$12+($F10-GEW!$E$12)*SUM(Fasering!$D$5:$D$7)</f>
        <v>1921.5985032088174</v>
      </c>
      <c r="K10" s="61">
        <f>GEW!$E$12+($F10-GEW!$E$12)*SUM(Fasering!$D$5:$D$8)</f>
        <v>1936.5903783498413</v>
      </c>
      <c r="L10" s="61">
        <f>GEW!$E$12+($F10-GEW!$E$12)*SUM(Fasering!$D$5:$D$9)</f>
        <v>1951.5822534908652</v>
      </c>
      <c r="M10" s="61">
        <f>GEW!$E$12+($F10-GEW!$E$12)*SUM(Fasering!$D$5:$D$10)</f>
        <v>1966.5741286318892</v>
      </c>
      <c r="N10" s="61">
        <f>GEW!$E$12+($F10-GEW!$E$12)*SUM(Fasering!$D$5:$D$11)</f>
        <v>1981.5323018589759</v>
      </c>
      <c r="O10" s="73">
        <f>GEW!$E$12+($F10-GEW!$E$12)*SUM(Fasering!$D$5:$D$12)</f>
        <v>1996.5241769999998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106.53538383333331</v>
      </c>
      <c r="Q10" s="135">
        <f t="shared" ref="Q10:Q37" si="4">P10/40.3399</f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72">
        <f>$P10*SUM(Fasering!$D$5:$D$12)</f>
        <v>106.53538383333334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53.267108499999992</v>
      </c>
      <c r="Z10" s="135">
        <f t="shared" ref="Z10:Z37" si="6">Y10/40.3399</f>
        <v>1.320457128054358</v>
      </c>
      <c r="AA10" s="71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72">
        <f>$Y10*SUM(Fasering!$D$5:$D$12)</f>
        <v>53.267108500000006</v>
      </c>
      <c r="AH10" s="5">
        <f>($AK$3+(I10+R10)*12*7.57%)*SUM(Fasering!$D$5)</f>
        <v>0</v>
      </c>
      <c r="AI10" s="112">
        <f>($AK$3+(J10+S10)*12*7.57%)*SUM(Fasering!$D$5:$D$7)</f>
        <v>493.58335924517314</v>
      </c>
      <c r="AJ10" s="112">
        <f>($AK$3+(K10+T10)*12*7.57%)*SUM(Fasering!$D$5:$D$8)</f>
        <v>788.16648107339176</v>
      </c>
      <c r="AK10" s="9">
        <f>($AK$3+(L10+U10)*12*7.57%)*SUM(Fasering!$D$5:$D$9)</f>
        <v>1091.0502540917078</v>
      </c>
      <c r="AL10" s="9">
        <f>($AK$3+(M10+V10)*12*7.57%)*SUM(Fasering!$D$5:$D$10)</f>
        <v>1402.234678300121</v>
      </c>
      <c r="AM10" s="9">
        <f>($AK$3+(N10+W10)*12*7.57%)*SUM(Fasering!$D$5:$D$11)</f>
        <v>1720.9922384351655</v>
      </c>
      <c r="AN10" s="82">
        <f>($AK$3+(O10+X10)*12*7.57%)*SUM(Fasering!$D$5:$D$12)</f>
        <v>2048.7593050610008</v>
      </c>
      <c r="AO10" s="5">
        <f>($AK$3+(I10+AA10)*12*7.57%)*SUM(Fasering!$D$5)</f>
        <v>0</v>
      </c>
      <c r="AP10" s="112">
        <f>($AK$3+(J10+AB10)*12*7.57%)*SUM(Fasering!$D$5:$D$7)</f>
        <v>490.34831038819431</v>
      </c>
      <c r="AQ10" s="112">
        <f>($AK$3+(K10+AC10)*12*7.57%)*SUM(Fasering!$D$5:$D$8)</f>
        <v>780.15415111003892</v>
      </c>
      <c r="AR10" s="9">
        <f>($AK$3+(L10+AD10)*12*7.57%)*SUM(Fasering!$D$5:$D$9)</f>
        <v>1076.1306702374095</v>
      </c>
      <c r="AS10" s="9">
        <f>($AK$3+(M10+AE10)*12*7.57%)*SUM(Fasering!$D$5:$D$10)</f>
        <v>1378.2778677703059</v>
      </c>
      <c r="AT10" s="9">
        <f>($AK$3+(N10+AF10)*12*7.57%)*SUM(Fasering!$D$5:$D$11)</f>
        <v>1685.8957211628281</v>
      </c>
      <c r="AU10" s="82">
        <f>($AK$3+(O10+AG10)*12*7.57%)*SUM(Fasering!$D$5:$D$12)</f>
        <v>2000.3704037482005</v>
      </c>
    </row>
    <row r="11" spans="1:47" x14ac:dyDescent="0.3">
      <c r="A11" s="32">
        <f t="shared" ref="A11:A37" si="7">+A10+1</f>
        <v>1</v>
      </c>
      <c r="B11" s="129">
        <v>17440.61</v>
      </c>
      <c r="C11" s="130"/>
      <c r="D11" s="129">
        <f t="shared" si="0"/>
        <v>24420.342121999998</v>
      </c>
      <c r="E11" s="131">
        <f t="shared" si="1"/>
        <v>605.36446847909883</v>
      </c>
      <c r="F11" s="134">
        <f t="shared" si="2"/>
        <v>2035.0285101666666</v>
      </c>
      <c r="G11" s="135">
        <f t="shared" ref="G11:G37" si="8">F11/40.3399</f>
        <v>50.447039039924903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1931.5543257707313</v>
      </c>
      <c r="K11" s="61">
        <f>GEW!$E$12+($F11-GEW!$E$12)*SUM(Fasering!$D$5:$D$8)</f>
        <v>1952.2584712830765</v>
      </c>
      <c r="L11" s="61">
        <f>GEW!$E$12+($F11-GEW!$E$12)*SUM(Fasering!$D$5:$D$9)</f>
        <v>1972.9626167954218</v>
      </c>
      <c r="M11" s="61">
        <f>GEW!$E$12+($F11-GEW!$E$12)*SUM(Fasering!$D$5:$D$10)</f>
        <v>1993.6667623077669</v>
      </c>
      <c r="N11" s="61">
        <f>GEW!$E$12+($F11-GEW!$E$12)*SUM(Fasering!$D$5:$D$11)</f>
        <v>2014.3243646543215</v>
      </c>
      <c r="O11" s="73">
        <f>GEW!$E$12+($F11-GEW!$E$12)*SUM(Fasering!$D$5:$D$12)</f>
        <v>2035.0285101666666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72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71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72">
        <f>$Y11*SUM(Fasering!$D$5:$D$12)</f>
        <v>53.267108500000006</v>
      </c>
      <c r="AH11" s="5">
        <f>($AK$3+(I11+R11)*12*7.57%)*SUM(Fasering!$D$5)</f>
        <v>0</v>
      </c>
      <c r="AI11" s="112">
        <f>($AK$3+(J11+S11)*12*7.57%)*SUM(Fasering!$D$5:$D$7)</f>
        <v>495.92177546420947</v>
      </c>
      <c r="AJ11" s="112">
        <f>($AK$3+(K11+T11)*12*7.57%)*SUM(Fasering!$D$5:$D$8)</f>
        <v>793.95809757345057</v>
      </c>
      <c r="AK11" s="9">
        <f>($AK$3+(L11+U11)*12*7.57%)*SUM(Fasering!$D$5:$D$9)</f>
        <v>1101.8346961229004</v>
      </c>
      <c r="AL11" s="9">
        <f>($AK$3+(M11+V11)*12*7.57%)*SUM(Fasering!$D$5:$D$10)</f>
        <v>1419.5515711125581</v>
      </c>
      <c r="AM11" s="9">
        <f>($AK$3+(N11+W11)*12*7.57%)*SUM(Fasering!$D$5:$D$11)</f>
        <v>1746.361334498205</v>
      </c>
      <c r="AN11" s="82">
        <f>($AK$3+(O11+X11)*12*7.57%)*SUM(Fasering!$D$5:$D$12)</f>
        <v>2083.7366413096006</v>
      </c>
      <c r="AO11" s="5">
        <f>($AK$3+(I11+AA11)*12*7.57%)*SUM(Fasering!$D$5)</f>
        <v>0</v>
      </c>
      <c r="AP11" s="112">
        <f>($AK$3+(J11+AB11)*12*7.57%)*SUM(Fasering!$D$5:$D$7)</f>
        <v>492.68672660723064</v>
      </c>
      <c r="AQ11" s="112">
        <f>($AK$3+(K11+AC11)*12*7.57%)*SUM(Fasering!$D$5:$D$8)</f>
        <v>785.94576761009773</v>
      </c>
      <c r="AR11" s="9">
        <f>($AK$3+(L11+AD11)*12*7.57%)*SUM(Fasering!$D$5:$D$9)</f>
        <v>1086.9151122686019</v>
      </c>
      <c r="AS11" s="9">
        <f>($AK$3+(M11+AE11)*12*7.57%)*SUM(Fasering!$D$5:$D$10)</f>
        <v>1395.594760582743</v>
      </c>
      <c r="AT11" s="9">
        <f>($AK$3+(N11+AF11)*12*7.57%)*SUM(Fasering!$D$5:$D$11)</f>
        <v>1711.2648172258675</v>
      </c>
      <c r="AU11" s="82">
        <f>($AK$3+(O11+AG11)*12*7.57%)*SUM(Fasering!$D$5:$D$12)</f>
        <v>2035.3477399968001</v>
      </c>
    </row>
    <row r="12" spans="1:47" x14ac:dyDescent="0.3">
      <c r="A12" s="32">
        <f t="shared" si="7"/>
        <v>2</v>
      </c>
      <c r="B12" s="129">
        <v>17814.82</v>
      </c>
      <c r="C12" s="130"/>
      <c r="D12" s="129">
        <f t="shared" si="0"/>
        <v>24944.310963999997</v>
      </c>
      <c r="E12" s="131">
        <f t="shared" si="1"/>
        <v>618.35331679057208</v>
      </c>
      <c r="F12" s="134">
        <f t="shared" si="2"/>
        <v>2078.6925803333334</v>
      </c>
      <c r="G12" s="135">
        <f t="shared" si="8"/>
        <v>51.529443065881011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1942.8442689838403</v>
      </c>
      <c r="K12" s="61">
        <f>GEW!$E$12+($F12-GEW!$E$12)*SUM(Fasering!$D$5:$D$8)</f>
        <v>1970.0261522932462</v>
      </c>
      <c r="L12" s="61">
        <f>GEW!$E$12+($F12-GEW!$E$12)*SUM(Fasering!$D$5:$D$9)</f>
        <v>1997.2080356026524</v>
      </c>
      <c r="M12" s="61">
        <f>GEW!$E$12+($F12-GEW!$E$12)*SUM(Fasering!$D$5:$D$10)</f>
        <v>2024.3899189120584</v>
      </c>
      <c r="N12" s="61">
        <f>GEW!$E$12+($F12-GEW!$E$12)*SUM(Fasering!$D$5:$D$11)</f>
        <v>2051.5106970239272</v>
      </c>
      <c r="O12" s="73">
        <f>GEW!$E$12+($F12-GEW!$E$12)*SUM(Fasering!$D$5:$D$12)</f>
        <v>2078.6925803333334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72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71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72">
        <f>$Y12*SUM(Fasering!$D$5:$D$12)</f>
        <v>53.267108500000006</v>
      </c>
      <c r="AH12" s="5">
        <f>($AK$3+(I12+R12)*12*7.57%)*SUM(Fasering!$D$5)</f>
        <v>0</v>
      </c>
      <c r="AI12" s="112">
        <f>($AK$3+(J12+S12)*12*7.57%)*SUM(Fasering!$D$5:$D$7)</f>
        <v>498.57354895227144</v>
      </c>
      <c r="AJ12" s="112">
        <f>($AK$3+(K12+T12)*12*7.57%)*SUM(Fasering!$D$5:$D$8)</f>
        <v>800.5258142027028</v>
      </c>
      <c r="AK12" s="9">
        <f>($AK$3+(L12+U12)*12*7.57%)*SUM(Fasering!$D$5:$D$9)</f>
        <v>1114.0642971789698</v>
      </c>
      <c r="AL12" s="9">
        <f>($AK$3+(M12+V12)*12*7.57%)*SUM(Fasering!$D$5:$D$10)</f>
        <v>1439.1889978810725</v>
      </c>
      <c r="AM12" s="9">
        <f>($AK$3+(N12+W12)*12*7.57%)*SUM(Fasering!$D$5:$D$11)</f>
        <v>1775.129992450718</v>
      </c>
      <c r="AN12" s="82">
        <f>($AK$3+(O12+X12)*12*7.57%)*SUM(Fasering!$D$5:$D$12)</f>
        <v>2123.4010826490007</v>
      </c>
      <c r="AO12" s="5">
        <f>($AK$3+(I12+AA12)*12*7.57%)*SUM(Fasering!$D$5)</f>
        <v>0</v>
      </c>
      <c r="AP12" s="112">
        <f>($AK$3+(J12+AB12)*12*7.57%)*SUM(Fasering!$D$5:$D$7)</f>
        <v>495.33850009529255</v>
      </c>
      <c r="AQ12" s="112">
        <f>($AK$3+(K12+AC12)*12*7.57%)*SUM(Fasering!$D$5:$D$8)</f>
        <v>792.51348423934996</v>
      </c>
      <c r="AR12" s="9">
        <f>($AK$3+(L12+AD12)*12*7.57%)*SUM(Fasering!$D$5:$D$9)</f>
        <v>1099.1447133246718</v>
      </c>
      <c r="AS12" s="9">
        <f>($AK$3+(M12+AE12)*12*7.57%)*SUM(Fasering!$D$5:$D$10)</f>
        <v>1415.2321873512576</v>
      </c>
      <c r="AT12" s="9">
        <f>($AK$3+(N12+AF12)*12*7.57%)*SUM(Fasering!$D$5:$D$11)</f>
        <v>1740.0334751783807</v>
      </c>
      <c r="AU12" s="82">
        <f>($AK$3+(O12+AG12)*12*7.57%)*SUM(Fasering!$D$5:$D$12)</f>
        <v>2075.0121813362007</v>
      </c>
    </row>
    <row r="13" spans="1:47" x14ac:dyDescent="0.3">
      <c r="A13" s="32">
        <f t="shared" si="7"/>
        <v>3</v>
      </c>
      <c r="B13" s="129">
        <v>18486.04</v>
      </c>
      <c r="C13" s="130"/>
      <c r="D13" s="129">
        <f t="shared" si="0"/>
        <v>25884.153208</v>
      </c>
      <c r="E13" s="131">
        <f t="shared" si="1"/>
        <v>641.65139745016722</v>
      </c>
      <c r="F13" s="134">
        <f t="shared" si="2"/>
        <v>2157.0127673333332</v>
      </c>
      <c r="G13" s="135">
        <f t="shared" si="8"/>
        <v>53.470949787513931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1963.0950257340685</v>
      </c>
      <c r="K13" s="61">
        <f>GEW!$E$12+($F13-GEW!$E$12)*SUM(Fasering!$D$5:$D$8)</f>
        <v>2001.8960190729852</v>
      </c>
      <c r="L13" s="61">
        <f>GEW!$E$12+($F13-GEW!$E$12)*SUM(Fasering!$D$5:$D$9)</f>
        <v>2040.6970124119018</v>
      </c>
      <c r="M13" s="61">
        <f>GEW!$E$12+($F13-GEW!$E$12)*SUM(Fasering!$D$5:$D$10)</f>
        <v>2079.4980057508187</v>
      </c>
      <c r="N13" s="61">
        <f>GEW!$E$12+($F13-GEW!$E$12)*SUM(Fasering!$D$5:$D$11)</f>
        <v>2118.2117739944165</v>
      </c>
      <c r="O13" s="73">
        <f>GEW!$E$12+($F13-GEW!$E$12)*SUM(Fasering!$D$5:$D$12)</f>
        <v>2157.0127673333332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72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71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72">
        <f>$Y13*SUM(Fasering!$D$5:$D$12)</f>
        <v>53.267108500000006</v>
      </c>
      <c r="AH13" s="5">
        <f>($AK$3+(I13+R13)*12*7.57%)*SUM(Fasering!$D$5)</f>
        <v>0</v>
      </c>
      <c r="AI13" s="112">
        <f>($AK$3+(J13+S13)*12*7.57%)*SUM(Fasering!$D$5:$D$7)</f>
        <v>503.33003167763138</v>
      </c>
      <c r="AJ13" s="112">
        <f>($AK$3+(K13+T13)*12*7.57%)*SUM(Fasering!$D$5:$D$8)</f>
        <v>812.30631914882065</v>
      </c>
      <c r="AK13" s="9">
        <f>($AK$3+(L13+U13)*12*7.57%)*SUM(Fasering!$D$5:$D$9)</f>
        <v>1136.0005170043489</v>
      </c>
      <c r="AL13" s="9">
        <f>($AK$3+(M13+V13)*12*7.57%)*SUM(Fasering!$D$5:$D$10)</f>
        <v>1474.4126252442163</v>
      </c>
      <c r="AM13" s="9">
        <f>($AK$3+(N13+W13)*12*7.57%)*SUM(Fasering!$D$5:$D$11)</f>
        <v>1826.7322975491547</v>
      </c>
      <c r="AN13" s="82">
        <f>($AK$3+(O13+X13)*12*7.57%)*SUM(Fasering!$D$5:$D$12)</f>
        <v>2194.5471405198009</v>
      </c>
      <c r="AO13" s="5">
        <f>($AK$3+(I13+AA13)*12*7.57%)*SUM(Fasering!$D$5)</f>
        <v>0</v>
      </c>
      <c r="AP13" s="112">
        <f>($AK$3+(J13+AB13)*12*7.57%)*SUM(Fasering!$D$5:$D$7)</f>
        <v>500.09498282065243</v>
      </c>
      <c r="AQ13" s="112">
        <f>($AK$3+(K13+AC13)*12*7.57%)*SUM(Fasering!$D$5:$D$8)</f>
        <v>804.29398918546781</v>
      </c>
      <c r="AR13" s="9">
        <f>($AK$3+(L13+AD13)*12*7.57%)*SUM(Fasering!$D$5:$D$9)</f>
        <v>1121.0809331500507</v>
      </c>
      <c r="AS13" s="9">
        <f>($AK$3+(M13+AE13)*12*7.57%)*SUM(Fasering!$D$5:$D$10)</f>
        <v>1450.4558147144016</v>
      </c>
      <c r="AT13" s="9">
        <f>($AK$3+(N13+AF13)*12*7.57%)*SUM(Fasering!$D$5:$D$11)</f>
        <v>1791.6357802768177</v>
      </c>
      <c r="AU13" s="82">
        <f>($AK$3+(O13+AG13)*12*7.57%)*SUM(Fasering!$D$5:$D$12)</f>
        <v>2146.1582392070004</v>
      </c>
    </row>
    <row r="14" spans="1:47" x14ac:dyDescent="0.3">
      <c r="A14" s="32">
        <f t="shared" si="7"/>
        <v>4</v>
      </c>
      <c r="B14" s="129">
        <v>19153.23</v>
      </c>
      <c r="C14" s="130"/>
      <c r="D14" s="129">
        <f t="shared" si="0"/>
        <v>26818.352645999996</v>
      </c>
      <c r="E14" s="131">
        <f t="shared" si="1"/>
        <v>664.80959660286703</v>
      </c>
      <c r="F14" s="134">
        <f t="shared" si="2"/>
        <v>2234.8627204999998</v>
      </c>
      <c r="G14" s="135">
        <f t="shared" si="8"/>
        <v>55.400799716905588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1983.2241970879984</v>
      </c>
      <c r="K14" s="61">
        <f>GEW!$E$12+($F14-GEW!$E$12)*SUM(Fasering!$D$5:$D$8)</f>
        <v>2033.5745394042835</v>
      </c>
      <c r="L14" s="61">
        <f>GEW!$E$12+($F14-GEW!$E$12)*SUM(Fasering!$D$5:$D$9)</f>
        <v>2083.9248817205685</v>
      </c>
      <c r="M14" s="61">
        <f>GEW!$E$12+($F14-GEW!$E$12)*SUM(Fasering!$D$5:$D$10)</f>
        <v>2134.2752240368536</v>
      </c>
      <c r="N14" s="61">
        <f>GEW!$E$12+($F14-GEW!$E$12)*SUM(Fasering!$D$5:$D$11)</f>
        <v>2184.5123781837146</v>
      </c>
      <c r="O14" s="73">
        <f>GEW!$E$12+($F14-GEW!$E$12)*SUM(Fasering!$D$5:$D$12)</f>
        <v>2234.8627204999998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72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71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72">
        <f>$Y14*SUM(Fasering!$D$5:$D$12)</f>
        <v>53.267108500000006</v>
      </c>
      <c r="AH14" s="5">
        <f>($AK$3+(I14+R14)*12*7.57%)*SUM(Fasering!$D$5)</f>
        <v>0</v>
      </c>
      <c r="AI14" s="112">
        <f>($AK$3+(J14+S14)*12*7.57%)*SUM(Fasering!$D$5:$D$7)</f>
        <v>508.05795651528956</v>
      </c>
      <c r="AJ14" s="112">
        <f>($AK$3+(K14+T14)*12*7.57%)*SUM(Fasering!$D$5:$D$8)</f>
        <v>824.01609402889017</v>
      </c>
      <c r="AK14" s="9">
        <f>($AK$3+(L14+U14)*12*7.57%)*SUM(Fasering!$D$5:$D$9)</f>
        <v>1157.8050319253805</v>
      </c>
      <c r="AL14" s="9">
        <f>($AK$3+(M14+V14)*12*7.57%)*SUM(Fasering!$D$5:$D$10)</f>
        <v>1509.4247702047601</v>
      </c>
      <c r="AM14" s="9">
        <f>($AK$3+(N14+W14)*12*7.57%)*SUM(Fasering!$D$5:$D$11)</f>
        <v>1878.0247827829471</v>
      </c>
      <c r="AN14" s="82">
        <f>($AK$3+(O14+X14)*12*7.57%)*SUM(Fasering!$D$5:$D$12)</f>
        <v>2265.2660379764006</v>
      </c>
      <c r="AO14" s="5">
        <f>($AK$3+(I14+AA14)*12*7.57%)*SUM(Fasering!$D$5)</f>
        <v>0</v>
      </c>
      <c r="AP14" s="112">
        <f>($AK$3+(J14+AB14)*12*7.57%)*SUM(Fasering!$D$5:$D$7)</f>
        <v>504.82290765831073</v>
      </c>
      <c r="AQ14" s="112">
        <f>($AK$3+(K14+AC14)*12*7.57%)*SUM(Fasering!$D$5:$D$8)</f>
        <v>816.00376406553733</v>
      </c>
      <c r="AR14" s="9">
        <f>($AK$3+(L14+AD14)*12*7.57%)*SUM(Fasering!$D$5:$D$9)</f>
        <v>1142.885448071082</v>
      </c>
      <c r="AS14" s="9">
        <f>($AK$3+(M14+AE14)*12*7.57%)*SUM(Fasering!$D$5:$D$10)</f>
        <v>1485.467959674945</v>
      </c>
      <c r="AT14" s="9">
        <f>($AK$3+(N14+AF14)*12*7.57%)*SUM(Fasering!$D$5:$D$11)</f>
        <v>1842.9282655106099</v>
      </c>
      <c r="AU14" s="82">
        <f>($AK$3+(O14+AG14)*12*7.57%)*SUM(Fasering!$D$5:$D$12)</f>
        <v>2216.8771366636006</v>
      </c>
    </row>
    <row r="15" spans="1:47" x14ac:dyDescent="0.3">
      <c r="A15" s="32">
        <f t="shared" si="7"/>
        <v>5</v>
      </c>
      <c r="B15" s="129">
        <v>19157.259999999998</v>
      </c>
      <c r="C15" s="130"/>
      <c r="D15" s="129">
        <f t="shared" si="0"/>
        <v>26823.995451999996</v>
      </c>
      <c r="E15" s="131">
        <f t="shared" si="1"/>
        <v>664.94947810976214</v>
      </c>
      <c r="F15" s="134">
        <f t="shared" si="2"/>
        <v>2235.332954333333</v>
      </c>
      <c r="G15" s="135">
        <f t="shared" si="8"/>
        <v>55.41245650914685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1983.3457824842967</v>
      </c>
      <c r="K15" s="61">
        <f>GEW!$E$12+($F15-GEW!$E$12)*SUM(Fasering!$D$5:$D$8)</f>
        <v>2033.7658858527241</v>
      </c>
      <c r="L15" s="61">
        <f>GEW!$E$12+($F15-GEW!$E$12)*SUM(Fasering!$D$5:$D$9)</f>
        <v>2084.1859892211514</v>
      </c>
      <c r="M15" s="61">
        <f>GEW!$E$12+($F15-GEW!$E$12)*SUM(Fasering!$D$5:$D$10)</f>
        <v>2134.606092589579</v>
      </c>
      <c r="N15" s="61">
        <f>GEW!$E$12+($F15-GEW!$E$12)*SUM(Fasering!$D$5:$D$11)</f>
        <v>2184.9128509649054</v>
      </c>
      <c r="O15" s="73">
        <f>GEW!$E$12+($F15-GEW!$E$12)*SUM(Fasering!$D$5:$D$12)</f>
        <v>2235.332954333333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72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71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72">
        <f>$Y15*SUM(Fasering!$D$5:$D$12)</f>
        <v>53.267108500000006</v>
      </c>
      <c r="AH15" s="5">
        <f>($AK$3+(I15+R15)*12*7.57%)*SUM(Fasering!$D$5)</f>
        <v>0</v>
      </c>
      <c r="AI15" s="112">
        <f>($AK$3+(J15+S15)*12*7.57%)*SUM(Fasering!$D$5:$D$7)</f>
        <v>508.08651440299133</v>
      </c>
      <c r="AJ15" s="112">
        <f>($AK$3+(K15+T15)*12*7.57%)*SUM(Fasering!$D$5:$D$8)</f>
        <v>824.08682409493827</v>
      </c>
      <c r="AK15" s="9">
        <f>($AK$3+(L15+U15)*12*7.57%)*SUM(Fasering!$D$5:$D$9)</f>
        <v>1157.9367368297283</v>
      </c>
      <c r="AL15" s="9">
        <f>($AK$3+(M15+V15)*12*7.57%)*SUM(Fasering!$D$5:$D$10)</f>
        <v>1509.6362526073603</v>
      </c>
      <c r="AM15" s="9">
        <f>($AK$3+(N15+W15)*12*7.57%)*SUM(Fasering!$D$5:$D$11)</f>
        <v>1878.3346026475915</v>
      </c>
      <c r="AN15" s="82">
        <f>($AK$3+(O15+X15)*12*7.57%)*SUM(Fasering!$D$5:$D$12)</f>
        <v>2265.6931983906002</v>
      </c>
      <c r="AO15" s="5">
        <f>($AK$3+(I15+AA15)*12*7.57%)*SUM(Fasering!$D$5)</f>
        <v>0</v>
      </c>
      <c r="AP15" s="112">
        <f>($AK$3+(J15+AB15)*12*7.57%)*SUM(Fasering!$D$5:$D$7)</f>
        <v>504.85146554601243</v>
      </c>
      <c r="AQ15" s="112">
        <f>($AK$3+(K15+AC15)*12*7.57%)*SUM(Fasering!$D$5:$D$8)</f>
        <v>816.07449413158542</v>
      </c>
      <c r="AR15" s="9">
        <f>($AK$3+(L15+AD15)*12*7.57%)*SUM(Fasering!$D$5:$D$9)</f>
        <v>1143.01715297543</v>
      </c>
      <c r="AS15" s="9">
        <f>($AK$3+(M15+AE15)*12*7.57%)*SUM(Fasering!$D$5:$D$10)</f>
        <v>1485.6794420775457</v>
      </c>
      <c r="AT15" s="9">
        <f>($AK$3+(N15+AF15)*12*7.57%)*SUM(Fasering!$D$5:$D$11)</f>
        <v>1843.2380853752541</v>
      </c>
      <c r="AU15" s="82">
        <f>($AK$3+(O15+AG15)*12*7.57%)*SUM(Fasering!$D$5:$D$12)</f>
        <v>2217.3042970778006</v>
      </c>
    </row>
    <row r="16" spans="1:47" x14ac:dyDescent="0.3">
      <c r="A16" s="32">
        <f t="shared" si="7"/>
        <v>6</v>
      </c>
      <c r="B16" s="129">
        <v>20108.48</v>
      </c>
      <c r="C16" s="130"/>
      <c r="D16" s="129">
        <f t="shared" si="0"/>
        <v>28155.893695999996</v>
      </c>
      <c r="E16" s="131">
        <f t="shared" si="1"/>
        <v>697.96637314420695</v>
      </c>
      <c r="F16" s="129">
        <f t="shared" si="2"/>
        <v>2346.3244746666664</v>
      </c>
      <c r="G16" s="131">
        <f t="shared" si="8"/>
        <v>58.163864428683922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2012.044159821015</v>
      </c>
      <c r="K16" s="61">
        <f>GEW!$E$12+($F16-GEW!$E$12)*SUM(Fasering!$D$5:$D$8)</f>
        <v>2078.9302949558846</v>
      </c>
      <c r="L16" s="61">
        <f>GEW!$E$12+($F16-GEW!$E$12)*SUM(Fasering!$D$5:$D$9)</f>
        <v>2145.8164300907538</v>
      </c>
      <c r="M16" s="61">
        <f>GEW!$E$12+($F16-GEW!$E$12)*SUM(Fasering!$D$5:$D$10)</f>
        <v>2212.7025652256234</v>
      </c>
      <c r="N16" s="61">
        <f>GEW!$E$12+($F16-GEW!$E$12)*SUM(Fasering!$D$5:$D$11)</f>
        <v>2279.4383395317973</v>
      </c>
      <c r="O16" s="73">
        <f>GEW!$E$12+($F16-GEW!$E$12)*SUM(Fasering!$D$5:$D$12)</f>
        <v>2346.3244746666664</v>
      </c>
      <c r="P16" s="134">
        <f t="shared" si="3"/>
        <v>90.165878999999947</v>
      </c>
      <c r="Q16" s="135">
        <f t="shared" si="4"/>
        <v>2.2351537559587391</v>
      </c>
      <c r="R16" s="45">
        <f>$P16*SUM(Fasering!$D$5)</f>
        <v>0</v>
      </c>
      <c r="S16" s="45">
        <f>$P16*SUM(Fasering!$D$5:$D$7)</f>
        <v>23.313622614301373</v>
      </c>
      <c r="T16" s="45">
        <f>$P16*SUM(Fasering!$D$5:$D$8)</f>
        <v>36.690087982145151</v>
      </c>
      <c r="U16" s="45">
        <f>$P16*SUM(Fasering!$D$5:$D$9)</f>
        <v>50.066553349988936</v>
      </c>
      <c r="V16" s="45">
        <f>$P16*SUM(Fasering!$D$5:$D$10)</f>
        <v>63.443018717832722</v>
      </c>
      <c r="W16" s="45">
        <f>$P16*SUM(Fasering!$D$5:$D$11)</f>
        <v>76.789413632156183</v>
      </c>
      <c r="X16" s="72">
        <f>$P16*SUM(Fasering!$D$5:$D$12)</f>
        <v>90.165878999999961</v>
      </c>
      <c r="Y16" s="134">
        <f t="shared" si="5"/>
        <v>36.899937333333277</v>
      </c>
      <c r="Z16" s="135">
        <f t="shared" si="6"/>
        <v>0.9147255529471634</v>
      </c>
      <c r="AA16" s="71">
        <f>$Y16*SUM(Fasering!$D$5)</f>
        <v>0</v>
      </c>
      <c r="AB16" s="45">
        <f>$Y16*SUM(Fasering!$D$5:$D$7)</f>
        <v>9.5409840509701311</v>
      </c>
      <c r="AC16" s="45">
        <f>$Y16*SUM(Fasering!$D$5:$D$8)</f>
        <v>15.015235944138485</v>
      </c>
      <c r="AD16" s="45">
        <f>$Y16*SUM(Fasering!$D$5:$D$9)</f>
        <v>20.489487837306839</v>
      </c>
      <c r="AE16" s="45">
        <f>$Y16*SUM(Fasering!$D$5:$D$10)</f>
        <v>25.963739730475194</v>
      </c>
      <c r="AF16" s="45">
        <f>$Y16*SUM(Fasering!$D$5:$D$11)</f>
        <v>31.42568544016493</v>
      </c>
      <c r="AG16" s="72">
        <f>$Y16*SUM(Fasering!$D$5:$D$12)</f>
        <v>36.899937333333284</v>
      </c>
      <c r="AH16" s="5">
        <f>($AK$3+(I16+R16)*12*7.57%)*SUM(Fasering!$D$5)</f>
        <v>0</v>
      </c>
      <c r="AI16" s="112">
        <f>($AK$3+(J16+S16)*12*7.57%)*SUM(Fasering!$D$5:$D$7)</f>
        <v>513.83302752309521</v>
      </c>
      <c r="AJ16" s="112">
        <f>($AK$3+(K16+T16)*12*7.57%)*SUM(Fasering!$D$5:$D$8)</f>
        <v>838.3193631670091</v>
      </c>
      <c r="AK16" s="9">
        <f>($AK$3+(L16+U16)*12*7.57%)*SUM(Fasering!$D$5:$D$9)</f>
        <v>1184.4388356095542</v>
      </c>
      <c r="AL16" s="9">
        <f>($AK$3+(M16+V16)*12*7.57%)*SUM(Fasering!$D$5:$D$10)</f>
        <v>1552.19144485073</v>
      </c>
      <c r="AM16" s="9">
        <f>($AK$3+(N16+W16)*12*7.57%)*SUM(Fasering!$D$5:$D$11)</f>
        <v>1940.677585981633</v>
      </c>
      <c r="AN16" s="82">
        <f>($AK$3+(O16+X16)*12*7.57%)*SUM(Fasering!$D$5:$D$12)</f>
        <v>2351.6478372708007</v>
      </c>
      <c r="AO16" s="5">
        <f>($AK$3+(I16+AA16)*12*7.57%)*SUM(Fasering!$D$5)</f>
        <v>0</v>
      </c>
      <c r="AP16" s="112">
        <f>($AK$3+(J16+AB16)*12*7.57%)*SUM(Fasering!$D$5:$D$7)</f>
        <v>510.59812039260618</v>
      </c>
      <c r="AQ16" s="112">
        <f>($AK$3+(K16+AC16)*12*7.57%)*SUM(Fasering!$D$5:$D$8)</f>
        <v>830.3073842213538</v>
      </c>
      <c r="AR16" s="9">
        <f>($AK$3+(L16+AD16)*12*7.57%)*SUM(Fasering!$D$5:$D$9)</f>
        <v>1169.5199053776098</v>
      </c>
      <c r="AS16" s="9">
        <f>($AK$3+(M16+AE16)*12*7.57%)*SUM(Fasering!$D$5:$D$10)</f>
        <v>1528.2356838613744</v>
      </c>
      <c r="AT16" s="9">
        <f>($AK$3+(N16+AF16)*12*7.57%)*SUM(Fasering!$D$5:$D$11)</f>
        <v>1905.5826062768624</v>
      </c>
      <c r="AU16" s="82">
        <f>($AK$3+(O16+AG16)*12*7.57%)*SUM(Fasering!$D$5:$D$12)</f>
        <v>2303.2610558608003</v>
      </c>
    </row>
    <row r="17" spans="1:47" x14ac:dyDescent="0.3">
      <c r="A17" s="32">
        <f t="shared" si="7"/>
        <v>7</v>
      </c>
      <c r="B17" s="129">
        <v>20116.03</v>
      </c>
      <c r="C17" s="130"/>
      <c r="D17" s="129">
        <f t="shared" si="0"/>
        <v>28166.465205999997</v>
      </c>
      <c r="E17" s="131">
        <f t="shared" si="1"/>
        <v>698.22843403181457</v>
      </c>
      <c r="F17" s="129">
        <f t="shared" si="2"/>
        <v>2347.2054338333332</v>
      </c>
      <c r="G17" s="131">
        <f t="shared" si="8"/>
        <v>58.18570283598455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2012.2719438761151</v>
      </c>
      <c r="K17" s="61">
        <f>GEW!$E$12+($F17-GEW!$E$12)*SUM(Fasering!$D$5:$D$8)</f>
        <v>2079.288772793534</v>
      </c>
      <c r="L17" s="61">
        <f>GEW!$E$12+($F17-GEW!$E$12)*SUM(Fasering!$D$5:$D$9)</f>
        <v>2146.3056017109529</v>
      </c>
      <c r="M17" s="61">
        <f>GEW!$E$12+($F17-GEW!$E$12)*SUM(Fasering!$D$5:$D$10)</f>
        <v>2213.3224306283714</v>
      </c>
      <c r="N17" s="61">
        <f>GEW!$E$12+($F17-GEW!$E$12)*SUM(Fasering!$D$5:$D$11)</f>
        <v>2280.1886049159148</v>
      </c>
      <c r="O17" s="73">
        <f>GEW!$E$12+($F17-GEW!$E$12)*SUM(Fasering!$D$5:$D$12)</f>
        <v>2347.2054338333332</v>
      </c>
      <c r="P17" s="134">
        <f t="shared" si="3"/>
        <v>89.284919833333362</v>
      </c>
      <c r="Q17" s="135">
        <f t="shared" si="4"/>
        <v>2.2133153486581119</v>
      </c>
      <c r="R17" s="45">
        <f>$P17*SUM(Fasering!$D$5)</f>
        <v>0</v>
      </c>
      <c r="S17" s="45">
        <f>$P17*SUM(Fasering!$D$5:$D$7)</f>
        <v>23.085838559201392</v>
      </c>
      <c r="T17" s="45">
        <f>$P17*SUM(Fasering!$D$5:$D$8)</f>
        <v>36.331610144495791</v>
      </c>
      <c r="U17" s="45">
        <f>$P17*SUM(Fasering!$D$5:$D$9)</f>
        <v>49.57738172979019</v>
      </c>
      <c r="V17" s="45">
        <f>$P17*SUM(Fasering!$D$5:$D$10)</f>
        <v>62.823153315084582</v>
      </c>
      <c r="W17" s="45">
        <f>$P17*SUM(Fasering!$D$5:$D$11)</f>
        <v>76.039148248038984</v>
      </c>
      <c r="X17" s="72">
        <f>$P17*SUM(Fasering!$D$5:$D$12)</f>
        <v>89.284919833333376</v>
      </c>
      <c r="Y17" s="134">
        <f t="shared" si="5"/>
        <v>36.018978166666699</v>
      </c>
      <c r="Z17" s="135">
        <f t="shared" si="6"/>
        <v>0.89288714564653604</v>
      </c>
      <c r="AA17" s="71">
        <f>$Y17*SUM(Fasering!$D$5)</f>
        <v>0</v>
      </c>
      <c r="AB17" s="45">
        <f>$Y17*SUM(Fasering!$D$5:$D$7)</f>
        <v>9.3131999958701517</v>
      </c>
      <c r="AC17" s="45">
        <f>$Y17*SUM(Fasering!$D$5:$D$8)</f>
        <v>14.656758106489121</v>
      </c>
      <c r="AD17" s="45">
        <f>$Y17*SUM(Fasering!$D$5:$D$9)</f>
        <v>20.000316217108093</v>
      </c>
      <c r="AE17" s="45">
        <f>$Y17*SUM(Fasering!$D$5:$D$10)</f>
        <v>25.343874327727065</v>
      </c>
      <c r="AF17" s="45">
        <f>$Y17*SUM(Fasering!$D$5:$D$11)</f>
        <v>30.675420056047738</v>
      </c>
      <c r="AG17" s="72">
        <f>$Y17*SUM(Fasering!$D$5:$D$12)</f>
        <v>36.018978166666706</v>
      </c>
      <c r="AH17" s="5">
        <f>($AK$3+(I17+R17)*12*7.57%)*SUM(Fasering!$D$5)</f>
        <v>0</v>
      </c>
      <c r="AI17" s="112">
        <f>($AK$3+(J17+S17)*12*7.57%)*SUM(Fasering!$D$5:$D$7)</f>
        <v>513.83302752309532</v>
      </c>
      <c r="AJ17" s="112">
        <f>($AK$3+(K17+T17)*12*7.57%)*SUM(Fasering!$D$5:$D$8)</f>
        <v>838.3193631670091</v>
      </c>
      <c r="AK17" s="9">
        <f>($AK$3+(L17+U17)*12*7.57%)*SUM(Fasering!$D$5:$D$9)</f>
        <v>1184.4388356095542</v>
      </c>
      <c r="AL17" s="9">
        <f>($AK$3+(M17+V17)*12*7.57%)*SUM(Fasering!$D$5:$D$10)</f>
        <v>1552.19144485073</v>
      </c>
      <c r="AM17" s="9">
        <f>($AK$3+(N17+W17)*12*7.57%)*SUM(Fasering!$D$5:$D$11)</f>
        <v>1940.6775859816335</v>
      </c>
      <c r="AN17" s="82">
        <f>($AK$3+(O17+X17)*12*7.57%)*SUM(Fasering!$D$5:$D$12)</f>
        <v>2351.6478372708007</v>
      </c>
      <c r="AO17" s="5">
        <f>($AK$3+(I17+AA17)*12*7.57%)*SUM(Fasering!$D$5)</f>
        <v>0</v>
      </c>
      <c r="AP17" s="112">
        <f>($AK$3+(J17+AB17)*12*7.57%)*SUM(Fasering!$D$5:$D$7)</f>
        <v>510.59812039260623</v>
      </c>
      <c r="AQ17" s="112">
        <f>($AK$3+(K17+AC17)*12*7.57%)*SUM(Fasering!$D$5:$D$8)</f>
        <v>830.3073842213538</v>
      </c>
      <c r="AR17" s="9">
        <f>($AK$3+(L17+AD17)*12*7.57%)*SUM(Fasering!$D$5:$D$9)</f>
        <v>1169.5199053776098</v>
      </c>
      <c r="AS17" s="9">
        <f>($AK$3+(M17+AE17)*12*7.57%)*SUM(Fasering!$D$5:$D$10)</f>
        <v>1528.2356838613744</v>
      </c>
      <c r="AT17" s="9">
        <f>($AK$3+(N17+AF17)*12*7.57%)*SUM(Fasering!$D$5:$D$11)</f>
        <v>1905.5826062768624</v>
      </c>
      <c r="AU17" s="82">
        <f>($AK$3+(O17+AG17)*12*7.57%)*SUM(Fasering!$D$5:$D$12)</f>
        <v>2303.2610558608008</v>
      </c>
    </row>
    <row r="18" spans="1:47" x14ac:dyDescent="0.3">
      <c r="A18" s="32">
        <f t="shared" si="7"/>
        <v>8</v>
      </c>
      <c r="B18" s="129">
        <v>21066.97</v>
      </c>
      <c r="C18" s="130"/>
      <c r="D18" s="129">
        <f t="shared" si="0"/>
        <v>29497.971394</v>
      </c>
      <c r="E18" s="131">
        <f t="shared" si="1"/>
        <v>731.23561025188462</v>
      </c>
      <c r="F18" s="129">
        <f t="shared" si="2"/>
        <v>2458.1642828333333</v>
      </c>
      <c r="G18" s="131">
        <f t="shared" si="8"/>
        <v>60.936300854323719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2040.961873592247</v>
      </c>
      <c r="K18" s="61">
        <f>GEW!$E$12+($F18-GEW!$E$12)*SUM(Fasering!$D$5:$D$8)</f>
        <v>2124.439887354371</v>
      </c>
      <c r="L18" s="61">
        <f>GEW!$E$12+($F18-GEW!$E$12)*SUM(Fasering!$D$5:$D$9)</f>
        <v>2207.9179011164947</v>
      </c>
      <c r="M18" s="61">
        <f>GEW!$E$12+($F18-GEW!$E$12)*SUM(Fasering!$D$5:$D$10)</f>
        <v>2291.3959148786189</v>
      </c>
      <c r="N18" s="61">
        <f>GEW!$E$12+($F18-GEW!$E$12)*SUM(Fasering!$D$5:$D$11)</f>
        <v>2374.6862690712096</v>
      </c>
      <c r="O18" s="73">
        <f>GEW!$E$12+($F18-GEW!$E$12)*SUM(Fasering!$D$5:$D$12)</f>
        <v>2458.1642828333333</v>
      </c>
      <c r="P18" s="134">
        <f t="shared" si="3"/>
        <v>53.267108499999992</v>
      </c>
      <c r="Q18" s="135">
        <f t="shared" si="4"/>
        <v>1.320457128054358</v>
      </c>
      <c r="R18" s="45">
        <f>$P18*SUM(Fasering!$D$5)</f>
        <v>0</v>
      </c>
      <c r="S18" s="45">
        <f>$P18*SUM(Fasering!$D$5:$D$7)</f>
        <v>13.77294026406647</v>
      </c>
      <c r="T18" s="45">
        <f>$P18*SUM(Fasering!$D$5:$D$8)</f>
        <v>21.675326843089643</v>
      </c>
      <c r="U18" s="45">
        <f>$P18*SUM(Fasering!$D$5:$D$9)</f>
        <v>29.577713422112819</v>
      </c>
      <c r="V18" s="45">
        <f>$P18*SUM(Fasering!$D$5:$D$10)</f>
        <v>37.480100001135995</v>
      </c>
      <c r="W18" s="45">
        <f>$P18*SUM(Fasering!$D$5:$D$11)</f>
        <v>45.364721920976827</v>
      </c>
      <c r="X18" s="72">
        <f>$P18*SUM(Fasering!$D$5:$D$12)</f>
        <v>53.267108500000006</v>
      </c>
      <c r="Y18" s="134">
        <f t="shared" si="5"/>
        <v>26.63413766666666</v>
      </c>
      <c r="Z18" s="135">
        <f t="shared" si="6"/>
        <v>0.66024302654857003</v>
      </c>
      <c r="AA18" s="71">
        <f>$Y18*SUM(Fasering!$D$5)</f>
        <v>0</v>
      </c>
      <c r="AB18" s="45">
        <f>$Y18*SUM(Fasering!$D$5:$D$7)</f>
        <v>6.8866209824008502</v>
      </c>
      <c r="AC18" s="45">
        <f>$Y18*SUM(Fasering!$D$5:$D$8)</f>
        <v>10.837900824086312</v>
      </c>
      <c r="AD18" s="45">
        <f>$Y18*SUM(Fasering!$D$5:$D$9)</f>
        <v>14.789180665771772</v>
      </c>
      <c r="AE18" s="45">
        <f>$Y18*SUM(Fasering!$D$5:$D$10)</f>
        <v>18.740460507457232</v>
      </c>
      <c r="AF18" s="45">
        <f>$Y18*SUM(Fasering!$D$5:$D$11)</f>
        <v>22.682857824981205</v>
      </c>
      <c r="AG18" s="72">
        <f>$Y18*SUM(Fasering!$D$5:$D$12)</f>
        <v>26.634137666666668</v>
      </c>
      <c r="AH18" s="5">
        <f>($AK$3+(I18+R18)*12*7.57%)*SUM(Fasering!$D$5)</f>
        <v>0</v>
      </c>
      <c r="AI18" s="112">
        <f>($AK$3+(J18+S18)*12*7.57%)*SUM(Fasering!$D$5:$D$7)</f>
        <v>518.38429029117378</v>
      </c>
      <c r="AJ18" s="112">
        <f>($AK$3+(K18+T18)*12*7.57%)*SUM(Fasering!$D$5:$D$8)</f>
        <v>849.59159448713308</v>
      </c>
      <c r="AK18" s="9">
        <f>($AK$3+(L18+U18)*12*7.57%)*SUM(Fasering!$D$5:$D$9)</f>
        <v>1205.4286102662211</v>
      </c>
      <c r="AL18" s="9">
        <f>($AK$3+(M18+V18)*12*7.57%)*SUM(Fasering!$D$5:$D$10)</f>
        <v>1585.8953376284378</v>
      </c>
      <c r="AM18" s="9">
        <f>($AK$3+(N18+W18)*12*7.57%)*SUM(Fasering!$D$5:$D$11)</f>
        <v>1990.0534932438156</v>
      </c>
      <c r="AN18" s="82">
        <f>($AK$3+(O18+X18)*12*7.57%)*SUM(Fasering!$D$5:$D$12)</f>
        <v>2419.7242758872007</v>
      </c>
      <c r="AO18" s="5">
        <f>($AK$3+(I18+AA18)*12*7.57%)*SUM(Fasering!$D$5)</f>
        <v>0</v>
      </c>
      <c r="AP18" s="112">
        <f>($AK$3+(J18+AB18)*12*7.57%)*SUM(Fasering!$D$5:$D$7)</f>
        <v>516.76683672592935</v>
      </c>
      <c r="AQ18" s="112">
        <f>($AK$3+(K18+AC18)*12*7.57%)*SUM(Fasering!$D$5:$D$8)</f>
        <v>845.58560501430543</v>
      </c>
      <c r="AR18" s="9">
        <f>($AK$3+(L18+AD18)*12*7.57%)*SUM(Fasering!$D$5:$D$9)</f>
        <v>1197.969145150249</v>
      </c>
      <c r="AS18" s="9">
        <f>($AK$3+(M18+AE18)*12*7.57%)*SUM(Fasering!$D$5:$D$10)</f>
        <v>1573.9174571337601</v>
      </c>
      <c r="AT18" s="9">
        <f>($AK$3+(N18+AF18)*12*7.57%)*SUM(Fasering!$D$5:$D$11)</f>
        <v>1972.5060033914303</v>
      </c>
      <c r="AU18" s="82">
        <f>($AK$3+(O18+AG18)*12*7.57%)*SUM(Fasering!$D$5:$D$12)</f>
        <v>2395.5308851822006</v>
      </c>
    </row>
    <row r="19" spans="1:47" x14ac:dyDescent="0.3">
      <c r="A19" s="32">
        <f t="shared" si="7"/>
        <v>9</v>
      </c>
      <c r="B19" s="129">
        <v>21077.29</v>
      </c>
      <c r="C19" s="130"/>
      <c r="D19" s="129">
        <f t="shared" si="0"/>
        <v>29512.421457999997</v>
      </c>
      <c r="E19" s="131">
        <f t="shared" si="1"/>
        <v>731.59381798170045</v>
      </c>
      <c r="F19" s="129">
        <f t="shared" si="2"/>
        <v>2459.3684548333331</v>
      </c>
      <c r="G19" s="131">
        <f t="shared" si="8"/>
        <v>60.966151498475035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2041.2732287510062</v>
      </c>
      <c r="K19" s="61">
        <f>GEW!$E$12+($F19-GEW!$E$12)*SUM(Fasering!$D$5:$D$8)</f>
        <v>2124.9298862000055</v>
      </c>
      <c r="L19" s="61">
        <f>GEW!$E$12+($F19-GEW!$E$12)*SUM(Fasering!$D$5:$D$9)</f>
        <v>2208.5865436490049</v>
      </c>
      <c r="M19" s="61">
        <f>GEW!$E$12+($F19-GEW!$E$12)*SUM(Fasering!$D$5:$D$10)</f>
        <v>2292.2432010980042</v>
      </c>
      <c r="N19" s="61">
        <f>GEW!$E$12+($F19-GEW!$E$12)*SUM(Fasering!$D$5:$D$11)</f>
        <v>2375.7117973843337</v>
      </c>
      <c r="O19" s="73">
        <f>GEW!$E$12+($F19-GEW!$E$12)*SUM(Fasering!$D$5:$D$12)</f>
        <v>2459.3684548333331</v>
      </c>
      <c r="P19" s="134">
        <f t="shared" si="3"/>
        <v>53.267108499999992</v>
      </c>
      <c r="Q19" s="135">
        <f t="shared" si="4"/>
        <v>1.320457128054358</v>
      </c>
      <c r="R19" s="45">
        <f>$P19*SUM(Fasering!$D$5)</f>
        <v>0</v>
      </c>
      <c r="S19" s="45">
        <f>$P19*SUM(Fasering!$D$5:$D$7)</f>
        <v>13.77294026406647</v>
      </c>
      <c r="T19" s="45">
        <f>$P19*SUM(Fasering!$D$5:$D$8)</f>
        <v>21.675326843089643</v>
      </c>
      <c r="U19" s="45">
        <f>$P19*SUM(Fasering!$D$5:$D$9)</f>
        <v>29.577713422112819</v>
      </c>
      <c r="V19" s="45">
        <f>$P19*SUM(Fasering!$D$5:$D$10)</f>
        <v>37.480100001135995</v>
      </c>
      <c r="W19" s="45">
        <f>$P19*SUM(Fasering!$D$5:$D$11)</f>
        <v>45.364721920976827</v>
      </c>
      <c r="X19" s="72">
        <f>$P19*SUM(Fasering!$D$5:$D$12)</f>
        <v>53.267108500000006</v>
      </c>
      <c r="Y19" s="134">
        <f t="shared" si="5"/>
        <v>26.63413766666666</v>
      </c>
      <c r="Z19" s="135">
        <f t="shared" si="6"/>
        <v>0.66024302654857003</v>
      </c>
      <c r="AA19" s="71">
        <f>$Y19*SUM(Fasering!$D$5)</f>
        <v>0</v>
      </c>
      <c r="AB19" s="45">
        <f>$Y19*SUM(Fasering!$D$5:$D$7)</f>
        <v>6.8866209824008502</v>
      </c>
      <c r="AC19" s="45">
        <f>$Y19*SUM(Fasering!$D$5:$D$8)</f>
        <v>10.837900824086312</v>
      </c>
      <c r="AD19" s="45">
        <f>$Y19*SUM(Fasering!$D$5:$D$9)</f>
        <v>14.789180665771772</v>
      </c>
      <c r="AE19" s="45">
        <f>$Y19*SUM(Fasering!$D$5:$D$10)</f>
        <v>18.740460507457232</v>
      </c>
      <c r="AF19" s="45">
        <f>$Y19*SUM(Fasering!$D$5:$D$11)</f>
        <v>22.682857824981205</v>
      </c>
      <c r="AG19" s="72">
        <f>$Y19*SUM(Fasering!$D$5:$D$12)</f>
        <v>26.634137666666668</v>
      </c>
      <c r="AH19" s="5">
        <f>($AK$3+(I19+R19)*12*7.57%)*SUM(Fasering!$D$5)</f>
        <v>0</v>
      </c>
      <c r="AI19" s="112">
        <f>($AK$3+(J19+S19)*12*7.57%)*SUM(Fasering!$D$5:$D$7)</f>
        <v>518.45742115992869</v>
      </c>
      <c r="AJ19" s="112">
        <f>($AK$3+(K19+T19)*12*7.57%)*SUM(Fasering!$D$5:$D$8)</f>
        <v>849.77271961904796</v>
      </c>
      <c r="AK19" s="9">
        <f>($AK$3+(L19+U19)*12*7.57%)*SUM(Fasering!$D$5:$D$9)</f>
        <v>1205.765879400928</v>
      </c>
      <c r="AL19" s="9">
        <f>($AK$3+(M19+V19)*12*7.57%)*SUM(Fasering!$D$5:$D$10)</f>
        <v>1586.4369005055685</v>
      </c>
      <c r="AM19" s="9">
        <f>($AK$3+(N19+W19)*12*7.57%)*SUM(Fasering!$D$5:$D$11)</f>
        <v>1990.8468781081162</v>
      </c>
      <c r="AN19" s="82">
        <f>($AK$3+(O19+X19)*12*7.57%)*SUM(Fasering!$D$5:$D$12)</f>
        <v>2420.8181457320006</v>
      </c>
      <c r="AO19" s="5">
        <f>($AK$3+(I19+AA19)*12*7.57%)*SUM(Fasering!$D$5)</f>
        <v>0</v>
      </c>
      <c r="AP19" s="112">
        <f>($AK$3+(J19+AB19)*12*7.57%)*SUM(Fasering!$D$5:$D$7)</f>
        <v>516.83996759468425</v>
      </c>
      <c r="AQ19" s="112">
        <f>($AK$3+(K19+AC19)*12*7.57%)*SUM(Fasering!$D$5:$D$8)</f>
        <v>845.76673014622043</v>
      </c>
      <c r="AR19" s="9">
        <f>($AK$3+(L19+AD19)*12*7.57%)*SUM(Fasering!$D$5:$D$9)</f>
        <v>1198.3064142849557</v>
      </c>
      <c r="AS19" s="9">
        <f>($AK$3+(M19+AE19)*12*7.57%)*SUM(Fasering!$D$5:$D$10)</f>
        <v>1574.4590200108903</v>
      </c>
      <c r="AT19" s="9">
        <f>($AK$3+(N19+AF19)*12*7.57%)*SUM(Fasering!$D$5:$D$11)</f>
        <v>1973.2993882557305</v>
      </c>
      <c r="AU19" s="82">
        <f>($AK$3+(O19+AG19)*12*7.57%)*SUM(Fasering!$D$5:$D$12)</f>
        <v>2396.6247550270004</v>
      </c>
    </row>
    <row r="20" spans="1:47" x14ac:dyDescent="0.3">
      <c r="A20" s="32">
        <f t="shared" si="7"/>
        <v>10</v>
      </c>
      <c r="B20" s="129">
        <v>22028.23</v>
      </c>
      <c r="C20" s="130"/>
      <c r="D20" s="129">
        <f t="shared" si="0"/>
        <v>30843.927645999996</v>
      </c>
      <c r="E20" s="131">
        <f t="shared" si="1"/>
        <v>764.60099420177039</v>
      </c>
      <c r="F20" s="129">
        <f t="shared" si="2"/>
        <v>2570.3273038333332</v>
      </c>
      <c r="G20" s="131">
        <f t="shared" si="8"/>
        <v>63.716749516814204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2069.9631584671379</v>
      </c>
      <c r="K20" s="61">
        <f>GEW!$E$12+($F20-GEW!$E$12)*SUM(Fasering!$D$5:$D$8)</f>
        <v>2170.0810007608425</v>
      </c>
      <c r="L20" s="61">
        <f>GEW!$E$12+($F20-GEW!$E$12)*SUM(Fasering!$D$5:$D$9)</f>
        <v>2270.1988430545471</v>
      </c>
      <c r="M20" s="61">
        <f>GEW!$E$12+($F20-GEW!$E$12)*SUM(Fasering!$D$5:$D$10)</f>
        <v>2370.3166853482512</v>
      </c>
      <c r="N20" s="61">
        <f>GEW!$E$12+($F20-GEW!$E$12)*SUM(Fasering!$D$5:$D$11)</f>
        <v>2470.209461539629</v>
      </c>
      <c r="O20" s="73">
        <f>GEW!$E$12+($F20-GEW!$E$12)*SUM(Fasering!$D$5:$D$12)</f>
        <v>2570.3273038333332</v>
      </c>
      <c r="P20" s="129">
        <f t="shared" si="3"/>
        <v>53.267108499999992</v>
      </c>
      <c r="Q20" s="131">
        <f t="shared" si="4"/>
        <v>1.320457128054358</v>
      </c>
      <c r="R20" s="45">
        <f>$P20*SUM(Fasering!$D$5)</f>
        <v>0</v>
      </c>
      <c r="S20" s="45">
        <f>$P20*SUM(Fasering!$D$5:$D$7)</f>
        <v>13.77294026406647</v>
      </c>
      <c r="T20" s="45">
        <f>$P20*SUM(Fasering!$D$5:$D$8)</f>
        <v>21.675326843089643</v>
      </c>
      <c r="U20" s="45">
        <f>$P20*SUM(Fasering!$D$5:$D$9)</f>
        <v>29.577713422112819</v>
      </c>
      <c r="V20" s="45">
        <f>$P20*SUM(Fasering!$D$5:$D$10)</f>
        <v>37.480100001135995</v>
      </c>
      <c r="W20" s="45">
        <f>$P20*SUM(Fasering!$D$5:$D$11)</f>
        <v>45.364721920976827</v>
      </c>
      <c r="X20" s="72">
        <f>$P20*SUM(Fasering!$D$5:$D$12)</f>
        <v>53.267108500000006</v>
      </c>
      <c r="Y20" s="129">
        <f t="shared" si="5"/>
        <v>26.63413766666666</v>
      </c>
      <c r="Z20" s="131">
        <f t="shared" si="6"/>
        <v>0.66024302654857003</v>
      </c>
      <c r="AA20" s="71">
        <f>$Y20*SUM(Fasering!$D$5)</f>
        <v>0</v>
      </c>
      <c r="AB20" s="45">
        <f>$Y20*SUM(Fasering!$D$5:$D$7)</f>
        <v>6.8866209824008502</v>
      </c>
      <c r="AC20" s="45">
        <f>$Y20*SUM(Fasering!$D$5:$D$8)</f>
        <v>10.837900824086312</v>
      </c>
      <c r="AD20" s="45">
        <f>$Y20*SUM(Fasering!$D$5:$D$9)</f>
        <v>14.789180665771772</v>
      </c>
      <c r="AE20" s="45">
        <f>$Y20*SUM(Fasering!$D$5:$D$10)</f>
        <v>18.740460507457232</v>
      </c>
      <c r="AF20" s="45">
        <f>$Y20*SUM(Fasering!$D$5:$D$11)</f>
        <v>22.682857824981205</v>
      </c>
      <c r="AG20" s="72">
        <f>$Y20*SUM(Fasering!$D$5:$D$12)</f>
        <v>26.634137666666668</v>
      </c>
      <c r="AH20" s="5">
        <f>($AK$3+(I20+R20)*12*7.57%)*SUM(Fasering!$D$5)</f>
        <v>0</v>
      </c>
      <c r="AI20" s="112">
        <f>($AK$3+(J20+S20)*12*7.57%)*SUM(Fasering!$D$5:$D$7)</f>
        <v>525.19609057212415</v>
      </c>
      <c r="AJ20" s="112">
        <f>($AK$3+(K20+T20)*12*7.57%)*SUM(Fasering!$D$5:$D$8)</f>
        <v>866.4625580825342</v>
      </c>
      <c r="AK20" s="9">
        <f>($AK$3+(L20+U20)*12*7.57%)*SUM(Fasering!$D$5:$D$9)</f>
        <v>1236.843661470512</v>
      </c>
      <c r="AL20" s="9">
        <f>($AK$3+(M20+V20)*12*7.57%)*SUM(Fasering!$D$5:$D$10)</f>
        <v>1636.3394007360564</v>
      </c>
      <c r="AM20" s="9">
        <f>($AK$3+(N20+W20)*12*7.57%)*SUM(Fasering!$D$5:$D$11)</f>
        <v>2063.9536031912598</v>
      </c>
      <c r="AN20" s="82">
        <f>($AK$3+(O20+X20)*12*7.57%)*SUM(Fasering!$D$5:$D$12)</f>
        <v>2521.6131641636007</v>
      </c>
      <c r="AO20" s="5">
        <f>($AK$3+(I20+AA20)*12*7.57%)*SUM(Fasering!$D$5)</f>
        <v>0</v>
      </c>
      <c r="AP20" s="112">
        <f>($AK$3+(J20+AB20)*12*7.57%)*SUM(Fasering!$D$5:$D$7)</f>
        <v>523.5786370068796</v>
      </c>
      <c r="AQ20" s="112">
        <f>($AK$3+(K20+AC20)*12*7.57%)*SUM(Fasering!$D$5:$D$8)</f>
        <v>862.45656860970644</v>
      </c>
      <c r="AR20" s="9">
        <f>($AK$3+(L20+AD20)*12*7.57%)*SUM(Fasering!$D$5:$D$9)</f>
        <v>1229.3841963545397</v>
      </c>
      <c r="AS20" s="9">
        <f>($AK$3+(M20+AE20)*12*7.57%)*SUM(Fasering!$D$5:$D$10)</f>
        <v>1624.3615202413785</v>
      </c>
      <c r="AT20" s="9">
        <f>($AK$3+(N20+AF20)*12*7.57%)*SUM(Fasering!$D$5:$D$11)</f>
        <v>2046.4061133388739</v>
      </c>
      <c r="AU20" s="82">
        <f>($AK$3+(O20+AG20)*12*7.57%)*SUM(Fasering!$D$5:$D$12)</f>
        <v>2497.4197734586005</v>
      </c>
    </row>
    <row r="21" spans="1:47" x14ac:dyDescent="0.3">
      <c r="A21" s="32">
        <f t="shared" si="7"/>
        <v>11</v>
      </c>
      <c r="B21" s="129">
        <v>22038.57</v>
      </c>
      <c r="C21" s="130"/>
      <c r="D21" s="129">
        <f t="shared" si="0"/>
        <v>30858.405713999997</v>
      </c>
      <c r="E21" s="131">
        <f t="shared" si="1"/>
        <v>764.95989613261304</v>
      </c>
      <c r="F21" s="129">
        <f t="shared" si="2"/>
        <v>2571.5338094999997</v>
      </c>
      <c r="G21" s="131">
        <f t="shared" si="8"/>
        <v>63.746658011051089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2070.2751170273677</v>
      </c>
      <c r="K21" s="61">
        <f>GEW!$E$12+($F21-GEW!$E$12)*SUM(Fasering!$D$5:$D$8)</f>
        <v>2170.5719492166431</v>
      </c>
      <c r="L21" s="61">
        <f>GEW!$E$12+($F21-GEW!$E$12)*SUM(Fasering!$D$5:$D$9)</f>
        <v>2270.8687814059185</v>
      </c>
      <c r="M21" s="61">
        <f>GEW!$E$12+($F21-GEW!$E$12)*SUM(Fasering!$D$5:$D$10)</f>
        <v>2371.1656135951935</v>
      </c>
      <c r="N21" s="61">
        <f>GEW!$E$12+($F21-GEW!$E$12)*SUM(Fasering!$D$5:$D$11)</f>
        <v>2471.2369773107248</v>
      </c>
      <c r="O21" s="73">
        <f>GEW!$E$12+($F21-GEW!$E$12)*SUM(Fasering!$D$5:$D$12)</f>
        <v>2571.5338094999997</v>
      </c>
      <c r="P21" s="129">
        <f t="shared" si="3"/>
        <v>53.267108499999992</v>
      </c>
      <c r="Q21" s="131">
        <f t="shared" si="4"/>
        <v>1.320457128054358</v>
      </c>
      <c r="R21" s="45">
        <f>$P21*SUM(Fasering!$D$5)</f>
        <v>0</v>
      </c>
      <c r="S21" s="45">
        <f>$P21*SUM(Fasering!$D$5:$D$7)</f>
        <v>13.77294026406647</v>
      </c>
      <c r="T21" s="45">
        <f>$P21*SUM(Fasering!$D$5:$D$8)</f>
        <v>21.675326843089643</v>
      </c>
      <c r="U21" s="45">
        <f>$P21*SUM(Fasering!$D$5:$D$9)</f>
        <v>29.577713422112819</v>
      </c>
      <c r="V21" s="45">
        <f>$P21*SUM(Fasering!$D$5:$D$10)</f>
        <v>37.480100001135995</v>
      </c>
      <c r="W21" s="45">
        <f>$P21*SUM(Fasering!$D$5:$D$11)</f>
        <v>45.364721920976827</v>
      </c>
      <c r="X21" s="72">
        <f>$P21*SUM(Fasering!$D$5:$D$12)</f>
        <v>53.267108500000006</v>
      </c>
      <c r="Y21" s="129">
        <f t="shared" si="5"/>
        <v>26.63413766666666</v>
      </c>
      <c r="Z21" s="131">
        <f t="shared" si="6"/>
        <v>0.66024302654857003</v>
      </c>
      <c r="AA21" s="71">
        <f>$Y21*SUM(Fasering!$D$5)</f>
        <v>0</v>
      </c>
      <c r="AB21" s="45">
        <f>$Y21*SUM(Fasering!$D$5:$D$7)</f>
        <v>6.8866209824008502</v>
      </c>
      <c r="AC21" s="45">
        <f>$Y21*SUM(Fasering!$D$5:$D$8)</f>
        <v>10.837900824086312</v>
      </c>
      <c r="AD21" s="45">
        <f>$Y21*SUM(Fasering!$D$5:$D$9)</f>
        <v>14.789180665771772</v>
      </c>
      <c r="AE21" s="45">
        <f>$Y21*SUM(Fasering!$D$5:$D$10)</f>
        <v>18.740460507457232</v>
      </c>
      <c r="AF21" s="45">
        <f>$Y21*SUM(Fasering!$D$5:$D$11)</f>
        <v>22.682857824981205</v>
      </c>
      <c r="AG21" s="72">
        <f>$Y21*SUM(Fasering!$D$5:$D$12)</f>
        <v>26.634137666666668</v>
      </c>
      <c r="AH21" s="5">
        <f>($AK$3+(I21+R21)*12*7.57%)*SUM(Fasering!$D$5)</f>
        <v>0</v>
      </c>
      <c r="AI21" s="112">
        <f>($AK$3+(J21+S21)*12*7.57%)*SUM(Fasering!$D$5:$D$7)</f>
        <v>525.26936316736897</v>
      </c>
      <c r="AJ21" s="112">
        <f>($AK$3+(K21+T21)*12*7.57%)*SUM(Fasering!$D$5:$D$8)</f>
        <v>866.64403423214685</v>
      </c>
      <c r="AK21" s="9">
        <f>($AK$3+(L21+U21)*12*7.57%)*SUM(Fasering!$D$5:$D$9)</f>
        <v>1237.1815842275728</v>
      </c>
      <c r="AL21" s="9">
        <f>($AK$3+(M21+V21)*12*7.57%)*SUM(Fasering!$D$5:$D$10)</f>
        <v>1636.8820131536463</v>
      </c>
      <c r="AM21" s="9">
        <f>($AK$3+(N21+W21)*12*7.57%)*SUM(Fasering!$D$5:$D$11)</f>
        <v>2064.7485256231266</v>
      </c>
      <c r="AN21" s="82">
        <f>($AK$3+(O21+X21)*12*7.57%)*SUM(Fasering!$D$5:$D$12)</f>
        <v>2522.7091539112007</v>
      </c>
      <c r="AO21" s="5">
        <f>($AK$3+(I21+AA21)*12*7.57%)*SUM(Fasering!$D$5)</f>
        <v>0</v>
      </c>
      <c r="AP21" s="112">
        <f>($AK$3+(J21+AB21)*12*7.57%)*SUM(Fasering!$D$5:$D$7)</f>
        <v>523.65190960212453</v>
      </c>
      <c r="AQ21" s="112">
        <f>($AK$3+(K21+AC21)*12*7.57%)*SUM(Fasering!$D$5:$D$8)</f>
        <v>862.63804475931909</v>
      </c>
      <c r="AR21" s="9">
        <f>($AK$3+(L21+AD21)*12*7.57%)*SUM(Fasering!$D$5:$D$9)</f>
        <v>1229.7221191116005</v>
      </c>
      <c r="AS21" s="9">
        <f>($AK$3+(M21+AE21)*12*7.57%)*SUM(Fasering!$D$5:$D$10)</f>
        <v>1624.9041326589686</v>
      </c>
      <c r="AT21" s="9">
        <f>($AK$3+(N21+AF21)*12*7.57%)*SUM(Fasering!$D$5:$D$11)</f>
        <v>2047.2010357707409</v>
      </c>
      <c r="AU21" s="82">
        <f>($AK$3+(O21+AG21)*12*7.57%)*SUM(Fasering!$D$5:$D$12)</f>
        <v>2498.5157632062001</v>
      </c>
    </row>
    <row r="22" spans="1:47" x14ac:dyDescent="0.3">
      <c r="A22" s="32">
        <f t="shared" si="7"/>
        <v>12</v>
      </c>
      <c r="B22" s="129">
        <v>22989.52</v>
      </c>
      <c r="C22" s="130"/>
      <c r="D22" s="129">
        <f t="shared" si="0"/>
        <v>32189.925904</v>
      </c>
      <c r="E22" s="131">
        <f t="shared" si="1"/>
        <v>797.9674194531965</v>
      </c>
      <c r="F22" s="129">
        <f t="shared" si="2"/>
        <v>2682.493825333333</v>
      </c>
      <c r="G22" s="131">
        <f t="shared" si="8"/>
        <v>66.497284954433027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2098.9653484442347</v>
      </c>
      <c r="K22" s="61">
        <f>GEW!$E$12+($F22-GEW!$E$12)*SUM(Fasering!$D$5:$D$8)</f>
        <v>2215.7235385825629</v>
      </c>
      <c r="L22" s="61">
        <f>GEW!$E$12+($F22-GEW!$E$12)*SUM(Fasering!$D$5:$D$9)</f>
        <v>2332.4817287208912</v>
      </c>
      <c r="M22" s="61">
        <f>GEW!$E$12+($F22-GEW!$E$12)*SUM(Fasering!$D$5:$D$10)</f>
        <v>2449.239918859219</v>
      </c>
      <c r="N22" s="61">
        <f>GEW!$E$12+($F22-GEW!$E$12)*SUM(Fasering!$D$5:$D$11)</f>
        <v>2565.7356351950052</v>
      </c>
      <c r="O22" s="73">
        <f>GEW!$E$12+($F22-GEW!$E$12)*SUM(Fasering!$D$5:$D$12)</f>
        <v>2682.493825333333</v>
      </c>
      <c r="P22" s="129">
        <f t="shared" si="3"/>
        <v>14.7732768333334</v>
      </c>
      <c r="Q22" s="131">
        <f t="shared" si="4"/>
        <v>0.36621996666658568</v>
      </c>
      <c r="R22" s="45">
        <f>$P22*SUM(Fasering!$D$5)</f>
        <v>0</v>
      </c>
      <c r="S22" s="45">
        <f>$P22*SUM(Fasering!$D$5:$D$7)</f>
        <v>3.8198330087697179</v>
      </c>
      <c r="T22" s="45">
        <f>$P22*SUM(Fasering!$D$5:$D$8)</f>
        <v>6.0115071556013948</v>
      </c>
      <c r="U22" s="45">
        <f>$P22*SUM(Fasering!$D$5:$D$9)</f>
        <v>8.2031813024330713</v>
      </c>
      <c r="V22" s="45">
        <f>$P22*SUM(Fasering!$D$5:$D$10)</f>
        <v>10.394855449264748</v>
      </c>
      <c r="W22" s="45">
        <f>$P22*SUM(Fasering!$D$5:$D$11)</f>
        <v>12.581602686501727</v>
      </c>
      <c r="X22" s="72">
        <f>$P22*SUM(Fasering!$D$5:$D$12)</f>
        <v>14.773276833333403</v>
      </c>
      <c r="Y22" s="129">
        <f t="shared" si="5"/>
        <v>0</v>
      </c>
      <c r="Z22" s="131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529.67032499297738</v>
      </c>
      <c r="AJ22" s="112">
        <f>($AK$3+(K22+T22)*12*7.57%)*SUM(Fasering!$D$5:$D$8)</f>
        <v>877.54401128406175</v>
      </c>
      <c r="AK22" s="9">
        <f>($AK$3+(L22+U22)*12*7.57%)*SUM(Fasering!$D$5:$D$9)</f>
        <v>1257.4781923777346</v>
      </c>
      <c r="AL22" s="9">
        <f>($AK$3+(M22+V22)*12*7.57%)*SUM(Fasering!$D$5:$D$10)</f>
        <v>1669.4728682739953</v>
      </c>
      <c r="AM22" s="9">
        <f>($AK$3+(N22+W22)*12*7.57%)*SUM(Fasering!$D$5:$D$11)</f>
        <v>2112.493842481063</v>
      </c>
      <c r="AN22" s="82">
        <f>($AK$3+(O22+X22)*12*7.57%)*SUM(Fasering!$D$5:$D$12)</f>
        <v>2588.5374356082007</v>
      </c>
      <c r="AO22" s="5">
        <f>($AK$3+(I22+AA22)*12*7.57%)*SUM(Fasering!$D$5)</f>
        <v>0</v>
      </c>
      <c r="AP22" s="112">
        <f>($AK$3+(J22+AB22)*12*7.57%)*SUM(Fasering!$D$5:$D$7)</f>
        <v>528.77312544907534</v>
      </c>
      <c r="AQ22" s="112">
        <f>($AK$3+(K22+AC22)*12*7.57%)*SUM(Fasering!$D$5:$D$8)</f>
        <v>875.32189374997768</v>
      </c>
      <c r="AR22" s="9">
        <f>($AK$3+(L22+AD22)*12*7.57%)*SUM(Fasering!$D$5:$D$9)</f>
        <v>1253.3404360652121</v>
      </c>
      <c r="AS22" s="9">
        <f>($AK$3+(M22+AE22)*12*7.57%)*SUM(Fasering!$D$5:$D$10)</f>
        <v>1662.8287523947788</v>
      </c>
      <c r="AT22" s="9">
        <f>($AK$3+(N22+AF22)*12*7.57%)*SUM(Fasering!$D$5:$D$11)</f>
        <v>2102.7602710014985</v>
      </c>
      <c r="AU22" s="82">
        <f>($AK$3+(O22+AG22)*12*7.57%)*SUM(Fasering!$D$5:$D$12)</f>
        <v>2575.1173909328004</v>
      </c>
    </row>
    <row r="23" spans="1:47" x14ac:dyDescent="0.3">
      <c r="A23" s="32">
        <f t="shared" si="7"/>
        <v>13</v>
      </c>
      <c r="B23" s="129">
        <v>22999.83</v>
      </c>
      <c r="C23" s="130"/>
      <c r="D23" s="129">
        <f t="shared" si="0"/>
        <v>32204.361966</v>
      </c>
      <c r="E23" s="131">
        <f t="shared" si="1"/>
        <v>798.32528008249892</v>
      </c>
      <c r="F23" s="129">
        <f t="shared" si="2"/>
        <v>2683.6968305</v>
      </c>
      <c r="G23" s="131">
        <f t="shared" si="8"/>
        <v>66.527106673541581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2099.2764019022588</v>
      </c>
      <c r="K23" s="61">
        <f>GEW!$E$12+($F23-GEW!$E$12)*SUM(Fasering!$D$5:$D$8)</f>
        <v>2216.2130626231146</v>
      </c>
      <c r="L23" s="61">
        <f>GEW!$E$12+($F23-GEW!$E$12)*SUM(Fasering!$D$5:$D$9)</f>
        <v>2333.1497233439704</v>
      </c>
      <c r="M23" s="61">
        <f>GEW!$E$12+($F23-GEW!$E$12)*SUM(Fasering!$D$5:$D$10)</f>
        <v>2450.0863840648262</v>
      </c>
      <c r="N23" s="61">
        <f>GEW!$E$12+($F23-GEW!$E$12)*SUM(Fasering!$D$5:$D$11)</f>
        <v>2566.7601697791442</v>
      </c>
      <c r="O23" s="73">
        <f>GEW!$E$12+($F23-GEW!$E$12)*SUM(Fasering!$D$5:$D$12)</f>
        <v>2683.6968305</v>
      </c>
      <c r="P23" s="129">
        <f t="shared" si="3"/>
        <v>13.570271666666581</v>
      </c>
      <c r="Q23" s="131">
        <f t="shared" si="4"/>
        <v>0.3363982475580401</v>
      </c>
      <c r="R23" s="45">
        <f>$P23*SUM(Fasering!$D$5)</f>
        <v>0</v>
      </c>
      <c r="S23" s="45">
        <f>$P23*SUM(Fasering!$D$5:$D$7)</f>
        <v>3.5087795507457025</v>
      </c>
      <c r="T23" s="45">
        <f>$P23*SUM(Fasering!$D$5:$D$8)</f>
        <v>5.5219831150496379</v>
      </c>
      <c r="U23" s="45">
        <f>$P23*SUM(Fasering!$D$5:$D$9)</f>
        <v>7.5351866793535729</v>
      </c>
      <c r="V23" s="45">
        <f>$P23*SUM(Fasering!$D$5:$D$10)</f>
        <v>9.5483902436575079</v>
      </c>
      <c r="W23" s="45">
        <f>$P23*SUM(Fasering!$D$5:$D$11)</f>
        <v>11.557068102362649</v>
      </c>
      <c r="X23" s="72">
        <f>$P23*SUM(Fasering!$D$5:$D$12)</f>
        <v>13.570271666666585</v>
      </c>
      <c r="Y23" s="129">
        <f t="shared" si="5"/>
        <v>0</v>
      </c>
      <c r="Z23" s="131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529.67032499297738</v>
      </c>
      <c r="AJ23" s="112">
        <f>($AK$3+(K23+T23)*12*7.57%)*SUM(Fasering!$D$5:$D$8)</f>
        <v>877.54401128406175</v>
      </c>
      <c r="AK23" s="9">
        <f>($AK$3+(L23+U23)*12*7.57%)*SUM(Fasering!$D$5:$D$9)</f>
        <v>1257.4781923777343</v>
      </c>
      <c r="AL23" s="9">
        <f>($AK$3+(M23+V23)*12*7.57%)*SUM(Fasering!$D$5:$D$10)</f>
        <v>1669.4728682739953</v>
      </c>
      <c r="AM23" s="9">
        <f>($AK$3+(N23+W23)*12*7.57%)*SUM(Fasering!$D$5:$D$11)</f>
        <v>2112.493842481063</v>
      </c>
      <c r="AN23" s="82">
        <f>($AK$3+(O23+X23)*12*7.57%)*SUM(Fasering!$D$5:$D$12)</f>
        <v>2588.5374356082007</v>
      </c>
      <c r="AO23" s="5">
        <f>($AK$3+(I23+AA23)*12*7.57%)*SUM(Fasering!$D$5)</f>
        <v>0</v>
      </c>
      <c r="AP23" s="112">
        <f>($AK$3+(J23+AB23)*12*7.57%)*SUM(Fasering!$D$5:$D$7)</f>
        <v>528.84618545458545</v>
      </c>
      <c r="AQ23" s="112">
        <f>($AK$3+(K23+AC23)*12*7.57%)*SUM(Fasering!$D$5:$D$8)</f>
        <v>875.50284337304367</v>
      </c>
      <c r="AR23" s="9">
        <f>($AK$3+(L23+AD23)*12*7.57%)*SUM(Fasering!$D$5:$D$9)</f>
        <v>1253.677378388742</v>
      </c>
      <c r="AS23" s="9">
        <f>($AK$3+(M23+AE23)*12*7.57%)*SUM(Fasering!$D$5:$D$10)</f>
        <v>1663.36979050168</v>
      </c>
      <c r="AT23" s="9">
        <f>($AK$3+(N23+AF23)*12*7.57%)*SUM(Fasering!$D$5:$D$11)</f>
        <v>2103.5528870820167</v>
      </c>
      <c r="AU23" s="82">
        <f>($AK$3+(O23+AG23)*12*7.57%)*SUM(Fasering!$D$5:$D$12)</f>
        <v>2576.2102008262009</v>
      </c>
    </row>
    <row r="24" spans="1:47" x14ac:dyDescent="0.3">
      <c r="A24" s="32">
        <f t="shared" si="7"/>
        <v>14</v>
      </c>
      <c r="B24" s="129">
        <v>23950.78</v>
      </c>
      <c r="C24" s="130"/>
      <c r="D24" s="129">
        <f t="shared" si="0"/>
        <v>33535.882155999992</v>
      </c>
      <c r="E24" s="131">
        <f t="shared" si="1"/>
        <v>831.33280340308215</v>
      </c>
      <c r="F24" s="129">
        <f t="shared" si="2"/>
        <v>2794.6568463333333</v>
      </c>
      <c r="G24" s="131">
        <f t="shared" si="8"/>
        <v>69.277733616923527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2127.9666333191262</v>
      </c>
      <c r="K24" s="61">
        <f>GEW!$E$12+($F24-GEW!$E$12)*SUM(Fasering!$D$5:$D$8)</f>
        <v>2261.3646519890344</v>
      </c>
      <c r="L24" s="61">
        <f>GEW!$E$12+($F24-GEW!$E$12)*SUM(Fasering!$D$5:$D$9)</f>
        <v>2394.7626706589435</v>
      </c>
      <c r="M24" s="61">
        <f>GEW!$E$12+($F24-GEW!$E$12)*SUM(Fasering!$D$5:$D$10)</f>
        <v>2528.1606893288517</v>
      </c>
      <c r="N24" s="61">
        <f>GEW!$E$12+($F24-GEW!$E$12)*SUM(Fasering!$D$5:$D$11)</f>
        <v>2661.2588276634251</v>
      </c>
      <c r="O24" s="73">
        <f>GEW!$E$12+($F24-GEW!$E$12)*SUM(Fasering!$D$5:$D$12)</f>
        <v>2794.6568463333333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5"/>
        <v>0</v>
      </c>
      <c r="Z24" s="131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535.58492573002582</v>
      </c>
      <c r="AJ24" s="112">
        <f>($AK$3+(K24+T24)*12*7.57%)*SUM(Fasering!$D$5:$D$8)</f>
        <v>892.19285734537868</v>
      </c>
      <c r="AK24" s="9">
        <f>($AK$3+(L24+U24)*12*7.57%)*SUM(Fasering!$D$5:$D$9)</f>
        <v>1284.7554872695027</v>
      </c>
      <c r="AL24" s="9">
        <f>($AK$3+(M24+V24)*12*7.57%)*SUM(Fasering!$D$5:$D$10)</f>
        <v>1713.2728155023976</v>
      </c>
      <c r="AM24" s="9">
        <f>($AK$3+(N24+W24)*12*7.57%)*SUM(Fasering!$D$5:$D$11)</f>
        <v>2176.6603809489429</v>
      </c>
      <c r="AN24" s="82">
        <f>($AK$3+(O24+X24)*12*7.57%)*SUM(Fasering!$D$5:$D$12)</f>
        <v>2677.0062792092008</v>
      </c>
      <c r="AO24" s="5">
        <f>($AK$3+(I24+AA24)*12*7.57%)*SUM(Fasering!$D$5)</f>
        <v>0</v>
      </c>
      <c r="AP24" s="112">
        <f>($AK$3+(J24+AB24)*12*7.57%)*SUM(Fasering!$D$5:$D$7)</f>
        <v>535.58492573002582</v>
      </c>
      <c r="AQ24" s="112">
        <f>($AK$3+(K24+AC24)*12*7.57%)*SUM(Fasering!$D$5:$D$8)</f>
        <v>892.19285734537868</v>
      </c>
      <c r="AR24" s="9">
        <f>($AK$3+(L24+AD24)*12*7.57%)*SUM(Fasering!$D$5:$D$9)</f>
        <v>1284.7554872695027</v>
      </c>
      <c r="AS24" s="9">
        <f>($AK$3+(M24+AE24)*12*7.57%)*SUM(Fasering!$D$5:$D$10)</f>
        <v>1713.2728155023976</v>
      </c>
      <c r="AT24" s="9">
        <f>($AK$3+(N24+AF24)*12*7.57%)*SUM(Fasering!$D$5:$D$11)</f>
        <v>2176.6603809489429</v>
      </c>
      <c r="AU24" s="82">
        <f>($AK$3+(O24+AG24)*12*7.57%)*SUM(Fasering!$D$5:$D$12)</f>
        <v>2677.0062792092008</v>
      </c>
    </row>
    <row r="25" spans="1:47" x14ac:dyDescent="0.3">
      <c r="A25" s="32">
        <f t="shared" si="7"/>
        <v>15</v>
      </c>
      <c r="B25" s="129">
        <v>23961.119999999999</v>
      </c>
      <c r="C25" s="130"/>
      <c r="D25" s="129">
        <f t="shared" si="0"/>
        <v>33550.360223999996</v>
      </c>
      <c r="E25" s="131">
        <f t="shared" si="1"/>
        <v>831.69170533392492</v>
      </c>
      <c r="F25" s="129">
        <f t="shared" si="2"/>
        <v>2795.8633519999998</v>
      </c>
      <c r="G25" s="131">
        <f t="shared" si="8"/>
        <v>69.307642111160405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2128.2785918793556</v>
      </c>
      <c r="K25" s="61">
        <f>GEW!$E$12+($F25-GEW!$E$12)*SUM(Fasering!$D$5:$D$8)</f>
        <v>2261.8556004448351</v>
      </c>
      <c r="L25" s="61">
        <f>GEW!$E$12+($F25-GEW!$E$12)*SUM(Fasering!$D$5:$D$9)</f>
        <v>2395.432609010315</v>
      </c>
      <c r="M25" s="61">
        <f>GEW!$E$12+($F25-GEW!$E$12)*SUM(Fasering!$D$5:$D$10)</f>
        <v>2529.0096175757944</v>
      </c>
      <c r="N25" s="61">
        <f>GEW!$E$12+($F25-GEW!$E$12)*SUM(Fasering!$D$5:$D$11)</f>
        <v>2662.2863434345204</v>
      </c>
      <c r="O25" s="73">
        <f>GEW!$E$12+($F25-GEW!$E$12)*SUM(Fasering!$D$5:$D$12)</f>
        <v>2795.8633520000003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5"/>
        <v>0</v>
      </c>
      <c r="Z25" s="131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535.65819832527063</v>
      </c>
      <c r="AJ25" s="112">
        <f>($AK$3+(K25+T25)*12*7.57%)*SUM(Fasering!$D$5:$D$8)</f>
        <v>892.37433349499111</v>
      </c>
      <c r="AK25" s="9">
        <f>($AK$3+(L25+U25)*12*7.57%)*SUM(Fasering!$D$5:$D$9)</f>
        <v>1285.0934100265638</v>
      </c>
      <c r="AL25" s="9">
        <f>($AK$3+(M25+V25)*12*7.57%)*SUM(Fasering!$D$5:$D$10)</f>
        <v>1713.815427919988</v>
      </c>
      <c r="AM25" s="9">
        <f>($AK$3+(N25+W25)*12*7.57%)*SUM(Fasering!$D$5:$D$11)</f>
        <v>2177.4553033808097</v>
      </c>
      <c r="AN25" s="82">
        <f>($AK$3+(O25+X25)*12*7.57%)*SUM(Fasering!$D$5:$D$12)</f>
        <v>2678.1022689568008</v>
      </c>
      <c r="AO25" s="5">
        <f>($AK$3+(I25+AA25)*12*7.57%)*SUM(Fasering!$D$5)</f>
        <v>0</v>
      </c>
      <c r="AP25" s="112">
        <f>($AK$3+(J25+AB25)*12*7.57%)*SUM(Fasering!$D$5:$D$7)</f>
        <v>535.65819832527063</v>
      </c>
      <c r="AQ25" s="112">
        <f>($AK$3+(K25+AC25)*12*7.57%)*SUM(Fasering!$D$5:$D$8)</f>
        <v>892.37433349499111</v>
      </c>
      <c r="AR25" s="9">
        <f>($AK$3+(L25+AD25)*12*7.57%)*SUM(Fasering!$D$5:$D$9)</f>
        <v>1285.0934100265638</v>
      </c>
      <c r="AS25" s="9">
        <f>($AK$3+(M25+AE25)*12*7.57%)*SUM(Fasering!$D$5:$D$10)</f>
        <v>1713.815427919988</v>
      </c>
      <c r="AT25" s="9">
        <f>($AK$3+(N25+AF25)*12*7.57%)*SUM(Fasering!$D$5:$D$11)</f>
        <v>2177.4553033808097</v>
      </c>
      <c r="AU25" s="82">
        <f>($AK$3+(O25+AG25)*12*7.57%)*SUM(Fasering!$D$5:$D$12)</f>
        <v>2678.1022689568008</v>
      </c>
    </row>
    <row r="26" spans="1:47" x14ac:dyDescent="0.3">
      <c r="A26" s="32">
        <f t="shared" si="7"/>
        <v>16</v>
      </c>
      <c r="B26" s="129">
        <v>24912.06</v>
      </c>
      <c r="C26" s="130"/>
      <c r="D26" s="129">
        <f t="shared" si="0"/>
        <v>34881.866411999996</v>
      </c>
      <c r="E26" s="131">
        <f t="shared" si="1"/>
        <v>864.69888155399485</v>
      </c>
      <c r="F26" s="129">
        <f t="shared" si="2"/>
        <v>2906.8222009999999</v>
      </c>
      <c r="G26" s="131">
        <f t="shared" si="8"/>
        <v>72.05824012949958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2156.9685215954878</v>
      </c>
      <c r="K26" s="61">
        <f>GEW!$E$12+($F26-GEW!$E$12)*SUM(Fasering!$D$5:$D$8)</f>
        <v>2307.006715005672</v>
      </c>
      <c r="L26" s="61">
        <f>GEW!$E$12+($F26-GEW!$E$12)*SUM(Fasering!$D$5:$D$9)</f>
        <v>2457.0449084158568</v>
      </c>
      <c r="M26" s="61">
        <f>GEW!$E$12+($F26-GEW!$E$12)*SUM(Fasering!$D$5:$D$10)</f>
        <v>2607.0831018260415</v>
      </c>
      <c r="N26" s="61">
        <f>GEW!$E$12+($F26-GEW!$E$12)*SUM(Fasering!$D$5:$D$11)</f>
        <v>2756.7840075898157</v>
      </c>
      <c r="O26" s="73">
        <f>GEW!$E$12+($F26-GEW!$E$12)*SUM(Fasering!$D$5:$D$12)</f>
        <v>2906.8222009999999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542.3968677374661</v>
      </c>
      <c r="AJ26" s="112">
        <f>($AK$3+(K26+T26)*12*7.57%)*SUM(Fasering!$D$5:$D$8)</f>
        <v>909.06417195847735</v>
      </c>
      <c r="AK26" s="9">
        <f>($AK$3+(L26+U26)*12*7.57%)*SUM(Fasering!$D$5:$D$9)</f>
        <v>1316.1711920961473</v>
      </c>
      <c r="AL26" s="9">
        <f>($AK$3+(M26+V26)*12*7.57%)*SUM(Fasering!$D$5:$D$10)</f>
        <v>1763.7179281504762</v>
      </c>
      <c r="AM26" s="9">
        <f>($AK$3+(N26+W26)*12*7.57%)*SUM(Fasering!$D$5:$D$11)</f>
        <v>2250.5620284639531</v>
      </c>
      <c r="AN26" s="82">
        <f>($AK$3+(O26+X26)*12*7.57%)*SUM(Fasering!$D$5:$D$12)</f>
        <v>2778.8972873884009</v>
      </c>
      <c r="AO26" s="5">
        <f>($AK$3+(I26+AA26)*12*7.57%)*SUM(Fasering!$D$5)</f>
        <v>0</v>
      </c>
      <c r="AP26" s="112">
        <f>($AK$3+(J26+AB26)*12*7.57%)*SUM(Fasering!$D$5:$D$7)</f>
        <v>542.3968677374661</v>
      </c>
      <c r="AQ26" s="112">
        <f>($AK$3+(K26+AC26)*12*7.57%)*SUM(Fasering!$D$5:$D$8)</f>
        <v>909.06417195847735</v>
      </c>
      <c r="AR26" s="9">
        <f>($AK$3+(L26+AD26)*12*7.57%)*SUM(Fasering!$D$5:$D$9)</f>
        <v>1316.1711920961473</v>
      </c>
      <c r="AS26" s="9">
        <f>($AK$3+(M26+AE26)*12*7.57%)*SUM(Fasering!$D$5:$D$10)</f>
        <v>1763.7179281504762</v>
      </c>
      <c r="AT26" s="9">
        <f>($AK$3+(N26+AF26)*12*7.57%)*SUM(Fasering!$D$5:$D$11)</f>
        <v>2250.5620284639531</v>
      </c>
      <c r="AU26" s="82">
        <f>($AK$3+(O26+AG26)*12*7.57%)*SUM(Fasering!$D$5:$D$12)</f>
        <v>2778.8972873884009</v>
      </c>
    </row>
    <row r="27" spans="1:47" x14ac:dyDescent="0.3">
      <c r="A27" s="32">
        <f t="shared" si="7"/>
        <v>17</v>
      </c>
      <c r="B27" s="129">
        <v>24922.38</v>
      </c>
      <c r="C27" s="130"/>
      <c r="D27" s="129">
        <f t="shared" si="0"/>
        <v>34896.316476</v>
      </c>
      <c r="E27" s="131">
        <f t="shared" si="1"/>
        <v>865.0570892838108</v>
      </c>
      <c r="F27" s="129">
        <f t="shared" si="2"/>
        <v>2908.0263730000001</v>
      </c>
      <c r="G27" s="131">
        <f t="shared" si="8"/>
        <v>72.088090773650904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2157.2798767542467</v>
      </c>
      <c r="K27" s="61">
        <f>GEW!$E$12+($F27-GEW!$E$12)*SUM(Fasering!$D$5:$D$8)</f>
        <v>2307.496713851307</v>
      </c>
      <c r="L27" s="61">
        <f>GEW!$E$12+($F27-GEW!$E$12)*SUM(Fasering!$D$5:$D$9)</f>
        <v>2457.7135509483669</v>
      </c>
      <c r="M27" s="61">
        <f>GEW!$E$12+($F27-GEW!$E$12)*SUM(Fasering!$D$5:$D$10)</f>
        <v>2607.9303880454272</v>
      </c>
      <c r="N27" s="61">
        <f>GEW!$E$12+($F27-GEW!$E$12)*SUM(Fasering!$D$5:$D$11)</f>
        <v>2757.8095359029403</v>
      </c>
      <c r="O27" s="73">
        <f>GEW!$E$12+($F27-GEW!$E$12)*SUM(Fasering!$D$5:$D$12)</f>
        <v>2908.0263730000006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542.469998606221</v>
      </c>
      <c r="AJ27" s="112">
        <f>($AK$3+(K27+T27)*12*7.57%)*SUM(Fasering!$D$5:$D$8)</f>
        <v>909.24529709039234</v>
      </c>
      <c r="AK27" s="9">
        <f>($AK$3+(L27+U27)*12*7.57%)*SUM(Fasering!$D$5:$D$9)</f>
        <v>1316.5084612308542</v>
      </c>
      <c r="AL27" s="9">
        <f>($AK$3+(M27+V27)*12*7.57%)*SUM(Fasering!$D$5:$D$10)</f>
        <v>1764.2594910276068</v>
      </c>
      <c r="AM27" s="9">
        <f>($AK$3+(N27+W27)*12*7.57%)*SUM(Fasering!$D$5:$D$11)</f>
        <v>2251.3554133282541</v>
      </c>
      <c r="AN27" s="82">
        <f>($AK$3+(O27+X27)*12*7.57%)*SUM(Fasering!$D$5:$D$12)</f>
        <v>2779.9911572332012</v>
      </c>
      <c r="AO27" s="5">
        <f>($AK$3+(I27+AA27)*12*7.57%)*SUM(Fasering!$D$5)</f>
        <v>0</v>
      </c>
      <c r="AP27" s="112">
        <f>($AK$3+(J27+AB27)*12*7.57%)*SUM(Fasering!$D$5:$D$7)</f>
        <v>542.469998606221</v>
      </c>
      <c r="AQ27" s="112">
        <f>($AK$3+(K27+AC27)*12*7.57%)*SUM(Fasering!$D$5:$D$8)</f>
        <v>909.24529709039234</v>
      </c>
      <c r="AR27" s="9">
        <f>($AK$3+(L27+AD27)*12*7.57%)*SUM(Fasering!$D$5:$D$9)</f>
        <v>1316.5084612308542</v>
      </c>
      <c r="AS27" s="9">
        <f>($AK$3+(M27+AE27)*12*7.57%)*SUM(Fasering!$D$5:$D$10)</f>
        <v>1764.2594910276068</v>
      </c>
      <c r="AT27" s="9">
        <f>($AK$3+(N27+AF27)*12*7.57%)*SUM(Fasering!$D$5:$D$11)</f>
        <v>2251.3554133282541</v>
      </c>
      <c r="AU27" s="82">
        <f>($AK$3+(O27+AG27)*12*7.57%)*SUM(Fasering!$D$5:$D$12)</f>
        <v>2779.9911572332012</v>
      </c>
    </row>
    <row r="28" spans="1:47" x14ac:dyDescent="0.3">
      <c r="A28" s="32">
        <f t="shared" si="7"/>
        <v>18</v>
      </c>
      <c r="B28" s="129">
        <v>25873.32</v>
      </c>
      <c r="C28" s="130"/>
      <c r="D28" s="129">
        <f t="shared" si="0"/>
        <v>36227.822663999999</v>
      </c>
      <c r="E28" s="131">
        <f t="shared" si="1"/>
        <v>898.06426550388073</v>
      </c>
      <c r="F28" s="129">
        <f t="shared" si="2"/>
        <v>3018.9852219999998</v>
      </c>
      <c r="G28" s="131">
        <f t="shared" si="8"/>
        <v>74.838688791990066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2185.9698064703789</v>
      </c>
      <c r="K28" s="61">
        <f>GEW!$E$12+($F28-GEW!$E$12)*SUM(Fasering!$D$5:$D$8)</f>
        <v>2352.647828412144</v>
      </c>
      <c r="L28" s="61">
        <f>GEW!$E$12+($F28-GEW!$E$12)*SUM(Fasering!$D$5:$D$9)</f>
        <v>2519.3258503539091</v>
      </c>
      <c r="M28" s="61">
        <f>GEW!$E$12+($F28-GEW!$E$12)*SUM(Fasering!$D$5:$D$10)</f>
        <v>2686.0038722956742</v>
      </c>
      <c r="N28" s="61">
        <f>GEW!$E$12+($F28-GEW!$E$12)*SUM(Fasering!$D$5:$D$11)</f>
        <v>2852.3072000582351</v>
      </c>
      <c r="O28" s="73">
        <f>GEW!$E$12+($F28-GEW!$E$12)*SUM(Fasering!$D$5:$D$12)</f>
        <v>3018.9852220000002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549.20866801841646</v>
      </c>
      <c r="AJ28" s="112">
        <f>($AK$3+(K28+T28)*12*7.57%)*SUM(Fasering!$D$5:$D$8)</f>
        <v>925.93513555387858</v>
      </c>
      <c r="AK28" s="9">
        <f>($AK$3+(L28+U28)*12*7.57%)*SUM(Fasering!$D$5:$D$9)</f>
        <v>1347.5862433004381</v>
      </c>
      <c r="AL28" s="9">
        <f>($AK$3+(M28+V28)*12*7.57%)*SUM(Fasering!$D$5:$D$10)</f>
        <v>1814.161991258095</v>
      </c>
      <c r="AM28" s="9">
        <f>($AK$3+(N28+W28)*12*7.57%)*SUM(Fasering!$D$5:$D$11)</f>
        <v>2324.4621384113971</v>
      </c>
      <c r="AN28" s="82">
        <f>($AK$3+(O28+X28)*12*7.57%)*SUM(Fasering!$D$5:$D$12)</f>
        <v>2880.7861756648012</v>
      </c>
      <c r="AO28" s="5">
        <f>($AK$3+(I28+AA28)*12*7.57%)*SUM(Fasering!$D$5)</f>
        <v>0</v>
      </c>
      <c r="AP28" s="112">
        <f>($AK$3+(J28+AB28)*12*7.57%)*SUM(Fasering!$D$5:$D$7)</f>
        <v>549.20866801841646</v>
      </c>
      <c r="AQ28" s="112">
        <f>($AK$3+(K28+AC28)*12*7.57%)*SUM(Fasering!$D$5:$D$8)</f>
        <v>925.93513555387858</v>
      </c>
      <c r="AR28" s="9">
        <f>($AK$3+(L28+AD28)*12*7.57%)*SUM(Fasering!$D$5:$D$9)</f>
        <v>1347.5862433004381</v>
      </c>
      <c r="AS28" s="9">
        <f>($AK$3+(M28+AE28)*12*7.57%)*SUM(Fasering!$D$5:$D$10)</f>
        <v>1814.161991258095</v>
      </c>
      <c r="AT28" s="9">
        <f>($AK$3+(N28+AF28)*12*7.57%)*SUM(Fasering!$D$5:$D$11)</f>
        <v>2324.4621384113971</v>
      </c>
      <c r="AU28" s="82">
        <f>($AK$3+(O28+AG28)*12*7.57%)*SUM(Fasering!$D$5:$D$12)</f>
        <v>2880.7861756648012</v>
      </c>
    </row>
    <row r="29" spans="1:47" x14ac:dyDescent="0.3">
      <c r="A29" s="32">
        <f t="shared" si="7"/>
        <v>19</v>
      </c>
      <c r="B29" s="129">
        <v>25883.67</v>
      </c>
      <c r="C29" s="130"/>
      <c r="D29" s="129">
        <f t="shared" si="0"/>
        <v>36242.314733999992</v>
      </c>
      <c r="E29" s="131">
        <f t="shared" si="1"/>
        <v>898.42351453523668</v>
      </c>
      <c r="F29" s="129">
        <f t="shared" si="2"/>
        <v>3020.1928944999995</v>
      </c>
      <c r="G29" s="131">
        <f t="shared" si="8"/>
        <v>74.868626211269728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2186.2820667313435</v>
      </c>
      <c r="K29" s="61">
        <f>GEW!$E$12+($F29-GEW!$E$12)*SUM(Fasering!$D$5:$D$8)</f>
        <v>2353.1392516730275</v>
      </c>
      <c r="L29" s="61">
        <f>GEW!$E$12+($F29-GEW!$E$12)*SUM(Fasering!$D$5:$D$9)</f>
        <v>2519.996436614711</v>
      </c>
      <c r="M29" s="61">
        <f>GEW!$E$12+($F29-GEW!$E$12)*SUM(Fasering!$D$5:$D$10)</f>
        <v>2686.853621556395</v>
      </c>
      <c r="N29" s="61">
        <f>GEW!$E$12+($F29-GEW!$E$12)*SUM(Fasering!$D$5:$D$11)</f>
        <v>2853.335709558316</v>
      </c>
      <c r="O29" s="73">
        <f>GEW!$E$12+($F29-GEW!$E$12)*SUM(Fasering!$D$5:$D$12)</f>
        <v>3020.1928945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549.28201147690606</v>
      </c>
      <c r="AJ29" s="112">
        <f>($AK$3+(K29+T29)*12*7.57%)*SUM(Fasering!$D$5:$D$8)</f>
        <v>926.11678721233989</v>
      </c>
      <c r="AK29" s="9">
        <f>($AK$3+(L29+U29)*12*7.57%)*SUM(Fasering!$D$5:$D$9)</f>
        <v>1347.9244928686758</v>
      </c>
      <c r="AL29" s="9">
        <f>($AK$3+(M29+V29)*12*7.57%)*SUM(Fasering!$D$5:$D$10)</f>
        <v>1814.7051284459149</v>
      </c>
      <c r="AM29" s="9">
        <f>($AK$3+(N29+W29)*12*7.57%)*SUM(Fasering!$D$5:$D$11)</f>
        <v>2325.2578296270472</v>
      </c>
      <c r="AN29" s="82">
        <f>($AK$3+(O29+X29)*12*7.57%)*SUM(Fasering!$D$5:$D$12)</f>
        <v>2881.8832253638006</v>
      </c>
      <c r="AO29" s="5">
        <f>($AK$3+(I29+AA29)*12*7.57%)*SUM(Fasering!$D$5)</f>
        <v>0</v>
      </c>
      <c r="AP29" s="112">
        <f>($AK$3+(J29+AB29)*12*7.57%)*SUM(Fasering!$D$5:$D$7)</f>
        <v>549.28201147690606</v>
      </c>
      <c r="AQ29" s="112">
        <f>($AK$3+(K29+AC29)*12*7.57%)*SUM(Fasering!$D$5:$D$8)</f>
        <v>926.11678721233989</v>
      </c>
      <c r="AR29" s="9">
        <f>($AK$3+(L29+AD29)*12*7.57%)*SUM(Fasering!$D$5:$D$9)</f>
        <v>1347.9244928686758</v>
      </c>
      <c r="AS29" s="9">
        <f>($AK$3+(M29+AE29)*12*7.57%)*SUM(Fasering!$D$5:$D$10)</f>
        <v>1814.7051284459149</v>
      </c>
      <c r="AT29" s="9">
        <f>($AK$3+(N29+AF29)*12*7.57%)*SUM(Fasering!$D$5:$D$11)</f>
        <v>2325.2578296270472</v>
      </c>
      <c r="AU29" s="82">
        <f>($AK$3+(O29+AG29)*12*7.57%)*SUM(Fasering!$D$5:$D$12)</f>
        <v>2881.8832253638006</v>
      </c>
    </row>
    <row r="30" spans="1:47" x14ac:dyDescent="0.3">
      <c r="A30" s="32">
        <f t="shared" si="7"/>
        <v>20</v>
      </c>
      <c r="B30" s="129">
        <v>26834.61</v>
      </c>
      <c r="C30" s="130"/>
      <c r="D30" s="129">
        <f t="shared" si="0"/>
        <v>37573.820921999999</v>
      </c>
      <c r="E30" s="131">
        <f t="shared" si="1"/>
        <v>931.43069075530673</v>
      </c>
      <c r="F30" s="129">
        <f t="shared" si="2"/>
        <v>3131.1517435000001</v>
      </c>
      <c r="G30" s="131">
        <f t="shared" si="8"/>
        <v>77.619224229608903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2214.9719964474757</v>
      </c>
      <c r="K30" s="61">
        <f>GEW!$E$12+($F30-GEW!$E$12)*SUM(Fasering!$D$5:$D$8)</f>
        <v>2398.2903662338645</v>
      </c>
      <c r="L30" s="61">
        <f>GEW!$E$12+($F30-GEW!$E$12)*SUM(Fasering!$D$5:$D$9)</f>
        <v>2581.6087360202532</v>
      </c>
      <c r="M30" s="61">
        <f>GEW!$E$12+($F30-GEW!$E$12)*SUM(Fasering!$D$5:$D$10)</f>
        <v>2764.9271058066424</v>
      </c>
      <c r="N30" s="61">
        <f>GEW!$E$12+($F30-GEW!$E$12)*SUM(Fasering!$D$5:$D$11)</f>
        <v>2947.8333737136118</v>
      </c>
      <c r="O30" s="73">
        <f>GEW!$E$12+($F30-GEW!$E$12)*SUM(Fasering!$D$5:$D$12)</f>
        <v>3131.1517435000005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556.02068088910153</v>
      </c>
      <c r="AJ30" s="112">
        <f>($AK$3+(K30+T30)*12*7.57%)*SUM(Fasering!$D$5:$D$8)</f>
        <v>942.8066256758259</v>
      </c>
      <c r="AK30" s="9">
        <f>($AK$3+(L30+U30)*12*7.57%)*SUM(Fasering!$D$5:$D$9)</f>
        <v>1379.0022749382597</v>
      </c>
      <c r="AL30" s="9">
        <f>($AK$3+(M30+V30)*12*7.57%)*SUM(Fasering!$D$5:$D$10)</f>
        <v>1864.607628676403</v>
      </c>
      <c r="AM30" s="9">
        <f>($AK$3+(N30+W30)*12*7.57%)*SUM(Fasering!$D$5:$D$11)</f>
        <v>2398.364554710191</v>
      </c>
      <c r="AN30" s="82">
        <f>($AK$3+(O30+X30)*12*7.57%)*SUM(Fasering!$D$5:$D$12)</f>
        <v>2982.6782437954012</v>
      </c>
      <c r="AO30" s="5">
        <f>($AK$3+(I30+AA30)*12*7.57%)*SUM(Fasering!$D$5)</f>
        <v>0</v>
      </c>
      <c r="AP30" s="112">
        <f>($AK$3+(J30+AB30)*12*7.57%)*SUM(Fasering!$D$5:$D$7)</f>
        <v>556.02068088910153</v>
      </c>
      <c r="AQ30" s="112">
        <f>($AK$3+(K30+AC30)*12*7.57%)*SUM(Fasering!$D$5:$D$8)</f>
        <v>942.8066256758259</v>
      </c>
      <c r="AR30" s="9">
        <f>($AK$3+(L30+AD30)*12*7.57%)*SUM(Fasering!$D$5:$D$9)</f>
        <v>1379.0022749382597</v>
      </c>
      <c r="AS30" s="9">
        <f>($AK$3+(M30+AE30)*12*7.57%)*SUM(Fasering!$D$5:$D$10)</f>
        <v>1864.607628676403</v>
      </c>
      <c r="AT30" s="9">
        <f>($AK$3+(N30+AF30)*12*7.57%)*SUM(Fasering!$D$5:$D$11)</f>
        <v>2398.364554710191</v>
      </c>
      <c r="AU30" s="82">
        <f>($AK$3+(O30+AG30)*12*7.57%)*SUM(Fasering!$D$5:$D$12)</f>
        <v>2982.6782437954012</v>
      </c>
    </row>
    <row r="31" spans="1:47" x14ac:dyDescent="0.3">
      <c r="A31" s="32">
        <f t="shared" si="7"/>
        <v>21</v>
      </c>
      <c r="B31" s="129">
        <v>26844.92</v>
      </c>
      <c r="C31" s="130"/>
      <c r="D31" s="129">
        <f t="shared" si="0"/>
        <v>37588.256983999992</v>
      </c>
      <c r="E31" s="131">
        <f t="shared" si="1"/>
        <v>931.78855138460904</v>
      </c>
      <c r="F31" s="129">
        <f t="shared" si="2"/>
        <v>3132.3547486666662</v>
      </c>
      <c r="G31" s="131">
        <f t="shared" si="8"/>
        <v>77.649045948717429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2215.2830499054994</v>
      </c>
      <c r="K31" s="61">
        <f>GEW!$E$12+($F31-GEW!$E$12)*SUM(Fasering!$D$5:$D$8)</f>
        <v>2398.7798902744157</v>
      </c>
      <c r="L31" s="61">
        <f>GEW!$E$12+($F31-GEW!$E$12)*SUM(Fasering!$D$5:$D$9)</f>
        <v>2582.2767306433325</v>
      </c>
      <c r="M31" s="61">
        <f>GEW!$E$12+($F31-GEW!$E$12)*SUM(Fasering!$D$5:$D$10)</f>
        <v>2765.7735710122488</v>
      </c>
      <c r="N31" s="61">
        <f>GEW!$E$12+($F31-GEW!$E$12)*SUM(Fasering!$D$5:$D$11)</f>
        <v>2948.8579082977499</v>
      </c>
      <c r="O31" s="73">
        <f>GEW!$E$12+($F31-GEW!$E$12)*SUM(Fasering!$D$5:$D$12)</f>
        <v>3132.3547486666666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556.09374089461153</v>
      </c>
      <c r="AJ31" s="112">
        <f>($AK$3+(K31+T31)*12*7.57%)*SUM(Fasering!$D$5:$D$8)</f>
        <v>942.9875752988919</v>
      </c>
      <c r="AK31" s="9">
        <f>($AK$3+(L31+U31)*12*7.57%)*SUM(Fasering!$D$5:$D$9)</f>
        <v>1379.3392172617896</v>
      </c>
      <c r="AL31" s="9">
        <f>($AK$3+(M31+V31)*12*7.57%)*SUM(Fasering!$D$5:$D$10)</f>
        <v>1865.1486667833035</v>
      </c>
      <c r="AM31" s="9">
        <f>($AK$3+(N31+W31)*12*7.57%)*SUM(Fasering!$D$5:$D$11)</f>
        <v>2399.1571707907078</v>
      </c>
      <c r="AN31" s="82">
        <f>($AK$3+(O31+X31)*12*7.57%)*SUM(Fasering!$D$5:$D$12)</f>
        <v>2983.7710536888007</v>
      </c>
      <c r="AO31" s="5">
        <f>($AK$3+(I31+AA31)*12*7.57%)*SUM(Fasering!$D$5)</f>
        <v>0</v>
      </c>
      <c r="AP31" s="112">
        <f>($AK$3+(J31+AB31)*12*7.57%)*SUM(Fasering!$D$5:$D$7)</f>
        <v>556.09374089461153</v>
      </c>
      <c r="AQ31" s="112">
        <f>($AK$3+(K31+AC31)*12*7.57%)*SUM(Fasering!$D$5:$D$8)</f>
        <v>942.9875752988919</v>
      </c>
      <c r="AR31" s="9">
        <f>($AK$3+(L31+AD31)*12*7.57%)*SUM(Fasering!$D$5:$D$9)</f>
        <v>1379.3392172617896</v>
      </c>
      <c r="AS31" s="9">
        <f>($AK$3+(M31+AE31)*12*7.57%)*SUM(Fasering!$D$5:$D$10)</f>
        <v>1865.1486667833035</v>
      </c>
      <c r="AT31" s="9">
        <f>($AK$3+(N31+AF31)*12*7.57%)*SUM(Fasering!$D$5:$D$11)</f>
        <v>2399.1571707907078</v>
      </c>
      <c r="AU31" s="82">
        <f>($AK$3+(O31+AG31)*12*7.57%)*SUM(Fasering!$D$5:$D$12)</f>
        <v>2983.7710536888007</v>
      </c>
    </row>
    <row r="32" spans="1:47" x14ac:dyDescent="0.3">
      <c r="A32" s="32">
        <f t="shared" si="7"/>
        <v>22</v>
      </c>
      <c r="B32" s="129">
        <v>27795.87</v>
      </c>
      <c r="C32" s="130"/>
      <c r="D32" s="129">
        <f t="shared" si="0"/>
        <v>38919.777173999995</v>
      </c>
      <c r="E32" s="131">
        <f t="shared" si="1"/>
        <v>964.7960747051925</v>
      </c>
      <c r="F32" s="129">
        <f t="shared" si="2"/>
        <v>3243.3147644999995</v>
      </c>
      <c r="G32" s="131">
        <f t="shared" si="8"/>
        <v>80.399672892099375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2243.9732813223663</v>
      </c>
      <c r="K32" s="61">
        <f>GEW!$E$12+($F32-GEW!$E$12)*SUM(Fasering!$D$5:$D$8)</f>
        <v>2443.931479640336</v>
      </c>
      <c r="L32" s="61">
        <f>GEW!$E$12+($F32-GEW!$E$12)*SUM(Fasering!$D$5:$D$9)</f>
        <v>2643.8896779583051</v>
      </c>
      <c r="M32" s="61">
        <f>GEW!$E$12+($F32-GEW!$E$12)*SUM(Fasering!$D$5:$D$10)</f>
        <v>2843.8478762762743</v>
      </c>
      <c r="N32" s="61">
        <f>GEW!$E$12+($F32-GEW!$E$12)*SUM(Fasering!$D$5:$D$11)</f>
        <v>3043.3565661820303</v>
      </c>
      <c r="O32" s="73">
        <f>GEW!$E$12+($F32-GEW!$E$12)*SUM(Fasering!$D$5:$D$12)</f>
        <v>3243.3147644999999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562.83248117005178</v>
      </c>
      <c r="AJ32" s="112">
        <f>($AK$3+(K32+T32)*12*7.57%)*SUM(Fasering!$D$5:$D$8)</f>
        <v>959.67758927122713</v>
      </c>
      <c r="AK32" s="9">
        <f>($AK$3+(L32+U32)*12*7.57%)*SUM(Fasering!$D$5:$D$9)</f>
        <v>1410.4173261425503</v>
      </c>
      <c r="AL32" s="9">
        <f>($AK$3+(M32+V32)*12*7.57%)*SUM(Fasering!$D$5:$D$10)</f>
        <v>1915.0516917840212</v>
      </c>
      <c r="AM32" s="9">
        <f>($AK$3+(N32+W32)*12*7.57%)*SUM(Fasering!$D$5:$D$11)</f>
        <v>2472.2646646576345</v>
      </c>
      <c r="AN32" s="82">
        <f>($AK$3+(O32+X32)*12*7.57%)*SUM(Fasering!$D$5:$D$12)</f>
        <v>3084.5671320718016</v>
      </c>
      <c r="AO32" s="5">
        <f>($AK$3+(I32+AA32)*12*7.57%)*SUM(Fasering!$D$5)</f>
        <v>0</v>
      </c>
      <c r="AP32" s="112">
        <f>($AK$3+(J32+AB32)*12*7.57%)*SUM(Fasering!$D$5:$D$7)</f>
        <v>562.83248117005178</v>
      </c>
      <c r="AQ32" s="112">
        <f>($AK$3+(K32+AC32)*12*7.57%)*SUM(Fasering!$D$5:$D$8)</f>
        <v>959.67758927122713</v>
      </c>
      <c r="AR32" s="9">
        <f>($AK$3+(L32+AD32)*12*7.57%)*SUM(Fasering!$D$5:$D$9)</f>
        <v>1410.4173261425503</v>
      </c>
      <c r="AS32" s="9">
        <f>($AK$3+(M32+AE32)*12*7.57%)*SUM(Fasering!$D$5:$D$10)</f>
        <v>1915.0516917840212</v>
      </c>
      <c r="AT32" s="9">
        <f>($AK$3+(N32+AF32)*12*7.57%)*SUM(Fasering!$D$5:$D$11)</f>
        <v>2472.2646646576345</v>
      </c>
      <c r="AU32" s="82">
        <f>($AK$3+(O32+AG32)*12*7.57%)*SUM(Fasering!$D$5:$D$12)</f>
        <v>3084.5671320718016</v>
      </c>
    </row>
    <row r="33" spans="1:47" x14ac:dyDescent="0.3">
      <c r="A33" s="32">
        <f t="shared" si="7"/>
        <v>23</v>
      </c>
      <c r="B33" s="129">
        <v>28757.15</v>
      </c>
      <c r="C33" s="130"/>
      <c r="D33" s="129">
        <f t="shared" si="0"/>
        <v>40265.761429999999</v>
      </c>
      <c r="E33" s="131">
        <f t="shared" si="1"/>
        <v>998.16215285610519</v>
      </c>
      <c r="F33" s="129">
        <f t="shared" si="2"/>
        <v>3355.4801191666666</v>
      </c>
      <c r="G33" s="131">
        <f t="shared" si="8"/>
        <v>83.180179404675428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2272.9751695987279</v>
      </c>
      <c r="K33" s="61">
        <f>GEW!$E$12+($F33-GEW!$E$12)*SUM(Fasering!$D$5:$D$8)</f>
        <v>2489.5735426569736</v>
      </c>
      <c r="L33" s="61">
        <f>GEW!$E$12+($F33-GEW!$E$12)*SUM(Fasering!$D$5:$D$9)</f>
        <v>2706.1719157152188</v>
      </c>
      <c r="M33" s="61">
        <f>GEW!$E$12+($F33-GEW!$E$12)*SUM(Fasering!$D$5:$D$10)</f>
        <v>2922.770288773464</v>
      </c>
      <c r="N33" s="61">
        <f>GEW!$E$12+($F33-GEW!$E$12)*SUM(Fasering!$D$5:$D$11)</f>
        <v>3138.8817461084218</v>
      </c>
      <c r="O33" s="73">
        <f>GEW!$E$12+($F33-GEW!$E$12)*SUM(Fasering!$D$5:$D$12)</f>
        <v>3355.4801191666666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569.64442317749217</v>
      </c>
      <c r="AJ33" s="112">
        <f>($AK$3+(K33+T33)*12*7.57%)*SUM(Fasering!$D$5:$D$8)</f>
        <v>976.5489038843258</v>
      </c>
      <c r="AK33" s="9">
        <f>($AK$3+(L33+U33)*12*7.57%)*SUM(Fasering!$D$5:$D$9)</f>
        <v>1441.8330309691951</v>
      </c>
      <c r="AL33" s="9">
        <f>($AK$3+(M33+V33)*12*7.57%)*SUM(Fasering!$D$5:$D$10)</f>
        <v>1965.4968044321001</v>
      </c>
      <c r="AM33" s="9">
        <f>($AK$3+(N33+W33)*12*7.57%)*SUM(Fasering!$D$5:$D$11)</f>
        <v>2546.1663121726451</v>
      </c>
      <c r="AN33" s="82">
        <f>($AK$3+(O33+X33)*12*7.57%)*SUM(Fasering!$D$5:$D$12)</f>
        <v>3186.4581402510012</v>
      </c>
      <c r="AO33" s="5">
        <f>($AK$3+(I33+AA33)*12*7.57%)*SUM(Fasering!$D$5)</f>
        <v>0</v>
      </c>
      <c r="AP33" s="112">
        <f>($AK$3+(J33+AB33)*12*7.57%)*SUM(Fasering!$D$5:$D$7)</f>
        <v>569.64442317749217</v>
      </c>
      <c r="AQ33" s="112">
        <f>($AK$3+(K33+AC33)*12*7.57%)*SUM(Fasering!$D$5:$D$8)</f>
        <v>976.5489038843258</v>
      </c>
      <c r="AR33" s="9">
        <f>($AK$3+(L33+AD33)*12*7.57%)*SUM(Fasering!$D$5:$D$9)</f>
        <v>1441.8330309691951</v>
      </c>
      <c r="AS33" s="9">
        <f>($AK$3+(M33+AE33)*12*7.57%)*SUM(Fasering!$D$5:$D$10)</f>
        <v>1965.4968044321001</v>
      </c>
      <c r="AT33" s="9">
        <f>($AK$3+(N33+AF33)*12*7.57%)*SUM(Fasering!$D$5:$D$11)</f>
        <v>2546.1663121726451</v>
      </c>
      <c r="AU33" s="82">
        <f>($AK$3+(O33+AG33)*12*7.57%)*SUM(Fasering!$D$5:$D$12)</f>
        <v>3186.4581402510012</v>
      </c>
    </row>
    <row r="34" spans="1:47" x14ac:dyDescent="0.3">
      <c r="A34" s="32">
        <f t="shared" si="7"/>
        <v>24</v>
      </c>
      <c r="B34" s="129">
        <v>29708.1</v>
      </c>
      <c r="C34" s="130"/>
      <c r="D34" s="129">
        <f t="shared" si="0"/>
        <v>41597.281619999994</v>
      </c>
      <c r="E34" s="131">
        <f t="shared" si="1"/>
        <v>1031.1696761766884</v>
      </c>
      <c r="F34" s="129">
        <f t="shared" si="2"/>
        <v>3466.4401349999994</v>
      </c>
      <c r="G34" s="131">
        <f t="shared" si="8"/>
        <v>85.930806348057374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2301.6654010155953</v>
      </c>
      <c r="K34" s="61">
        <f>GEW!$E$12+($F34-GEW!$E$12)*SUM(Fasering!$D$5:$D$8)</f>
        <v>2534.7251320228934</v>
      </c>
      <c r="L34" s="61">
        <f>GEW!$E$12+($F34-GEW!$E$12)*SUM(Fasering!$D$5:$D$9)</f>
        <v>2767.7848630301914</v>
      </c>
      <c r="M34" s="61">
        <f>GEW!$E$12+($F34-GEW!$E$12)*SUM(Fasering!$D$5:$D$10)</f>
        <v>3000.8445940374895</v>
      </c>
      <c r="N34" s="61">
        <f>GEW!$E$12+($F34-GEW!$E$12)*SUM(Fasering!$D$5:$D$11)</f>
        <v>3233.3804039927018</v>
      </c>
      <c r="O34" s="73">
        <f>GEW!$E$12+($F34-GEW!$E$12)*SUM(Fasering!$D$5:$D$12)</f>
        <v>3466.4401349999998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576.38316345293254</v>
      </c>
      <c r="AJ34" s="112">
        <f>($AK$3+(K34+T34)*12*7.57%)*SUM(Fasering!$D$5:$D$8)</f>
        <v>993.23891785666069</v>
      </c>
      <c r="AK34" s="9">
        <f>($AK$3+(L34+U34)*12*7.57%)*SUM(Fasering!$D$5:$D$9)</f>
        <v>1472.9111398499558</v>
      </c>
      <c r="AL34" s="9">
        <f>($AK$3+(M34+V34)*12*7.57%)*SUM(Fasering!$D$5:$D$10)</f>
        <v>2015.3998294328176</v>
      </c>
      <c r="AM34" s="9">
        <f>($AK$3+(N34+W34)*12*7.57%)*SUM(Fasering!$D$5:$D$11)</f>
        <v>2619.2738060395714</v>
      </c>
      <c r="AN34" s="82">
        <f>($AK$3+(O34+X34)*12*7.57%)*SUM(Fasering!$D$5:$D$12)</f>
        <v>3287.2542186340006</v>
      </c>
      <c r="AO34" s="5">
        <f>($AK$3+(I34+AA34)*12*7.57%)*SUM(Fasering!$D$5)</f>
        <v>0</v>
      </c>
      <c r="AP34" s="112">
        <f>($AK$3+(J34+AB34)*12*7.57%)*SUM(Fasering!$D$5:$D$7)</f>
        <v>576.38316345293254</v>
      </c>
      <c r="AQ34" s="112">
        <f>($AK$3+(K34+AC34)*12*7.57%)*SUM(Fasering!$D$5:$D$8)</f>
        <v>993.23891785666069</v>
      </c>
      <c r="AR34" s="9">
        <f>($AK$3+(L34+AD34)*12*7.57%)*SUM(Fasering!$D$5:$D$9)</f>
        <v>1472.9111398499558</v>
      </c>
      <c r="AS34" s="9">
        <f>($AK$3+(M34+AE34)*12*7.57%)*SUM(Fasering!$D$5:$D$10)</f>
        <v>2015.3998294328176</v>
      </c>
      <c r="AT34" s="9">
        <f>($AK$3+(N34+AF34)*12*7.57%)*SUM(Fasering!$D$5:$D$11)</f>
        <v>2619.2738060395714</v>
      </c>
      <c r="AU34" s="82">
        <f>($AK$3+(O34+AG34)*12*7.57%)*SUM(Fasering!$D$5:$D$12)</f>
        <v>3287.2542186340006</v>
      </c>
    </row>
    <row r="35" spans="1:47" x14ac:dyDescent="0.3">
      <c r="A35" s="32">
        <f t="shared" si="7"/>
        <v>25</v>
      </c>
      <c r="B35" s="129">
        <v>29718.41</v>
      </c>
      <c r="C35" s="130"/>
      <c r="D35" s="129">
        <f t="shared" si="0"/>
        <v>41611.717681999995</v>
      </c>
      <c r="E35" s="131">
        <f t="shared" si="1"/>
        <v>1031.5275368059911</v>
      </c>
      <c r="F35" s="129">
        <f t="shared" si="2"/>
        <v>3467.6431401666664</v>
      </c>
      <c r="G35" s="131">
        <f t="shared" si="8"/>
        <v>85.960628067165914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2301.976454473619</v>
      </c>
      <c r="K35" s="61">
        <f>GEW!$E$12+($F35-GEW!$E$12)*SUM(Fasering!$D$5:$D$8)</f>
        <v>2535.2146560634451</v>
      </c>
      <c r="L35" s="61">
        <f>GEW!$E$12+($F35-GEW!$E$12)*SUM(Fasering!$D$5:$D$9)</f>
        <v>2768.4528576532712</v>
      </c>
      <c r="M35" s="61">
        <f>GEW!$E$12+($F35-GEW!$E$12)*SUM(Fasering!$D$5:$D$10)</f>
        <v>3001.6910592430968</v>
      </c>
      <c r="N35" s="61">
        <f>GEW!$E$12+($F35-GEW!$E$12)*SUM(Fasering!$D$5:$D$11)</f>
        <v>3234.4049385768408</v>
      </c>
      <c r="O35" s="73">
        <f>GEW!$E$12+($F35-GEW!$E$12)*SUM(Fasering!$D$5:$D$12)</f>
        <v>3467.6431401666669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576.45622345844254</v>
      </c>
      <c r="AJ35" s="112">
        <f>($AK$3+(K35+T35)*12*7.57%)*SUM(Fasering!$D$5:$D$8)</f>
        <v>993.41986747972703</v>
      </c>
      <c r="AK35" s="9">
        <f>($AK$3+(L35+U35)*12*7.57%)*SUM(Fasering!$D$5:$D$9)</f>
        <v>1473.2480821734855</v>
      </c>
      <c r="AL35" s="9">
        <f>($AK$3+(M35+V35)*12*7.57%)*SUM(Fasering!$D$5:$D$10)</f>
        <v>2015.9408675397183</v>
      </c>
      <c r="AM35" s="9">
        <f>($AK$3+(N35+W35)*12*7.57%)*SUM(Fasering!$D$5:$D$11)</f>
        <v>2620.0664221200886</v>
      </c>
      <c r="AN35" s="82">
        <f>($AK$3+(O35+X35)*12*7.57%)*SUM(Fasering!$D$5:$D$12)</f>
        <v>3288.3470285274016</v>
      </c>
      <c r="AO35" s="5">
        <f>($AK$3+(I35+AA35)*12*7.57%)*SUM(Fasering!$D$5)</f>
        <v>0</v>
      </c>
      <c r="AP35" s="112">
        <f>($AK$3+(J35+AB35)*12*7.57%)*SUM(Fasering!$D$5:$D$7)</f>
        <v>576.45622345844254</v>
      </c>
      <c r="AQ35" s="112">
        <f>($AK$3+(K35+AC35)*12*7.57%)*SUM(Fasering!$D$5:$D$8)</f>
        <v>993.41986747972703</v>
      </c>
      <c r="AR35" s="9">
        <f>($AK$3+(L35+AD35)*12*7.57%)*SUM(Fasering!$D$5:$D$9)</f>
        <v>1473.2480821734855</v>
      </c>
      <c r="AS35" s="9">
        <f>($AK$3+(M35+AE35)*12*7.57%)*SUM(Fasering!$D$5:$D$10)</f>
        <v>2015.9408675397183</v>
      </c>
      <c r="AT35" s="9">
        <f>($AK$3+(N35+AF35)*12*7.57%)*SUM(Fasering!$D$5:$D$11)</f>
        <v>2620.0664221200886</v>
      </c>
      <c r="AU35" s="82">
        <f>($AK$3+(O35+AG35)*12*7.57%)*SUM(Fasering!$D$5:$D$12)</f>
        <v>3288.3470285274016</v>
      </c>
    </row>
    <row r="36" spans="1:47" x14ac:dyDescent="0.3">
      <c r="A36" s="32">
        <f t="shared" si="7"/>
        <v>26</v>
      </c>
      <c r="B36" s="129">
        <v>29718.41</v>
      </c>
      <c r="C36" s="130"/>
      <c r="D36" s="129">
        <f t="shared" si="0"/>
        <v>41611.717681999995</v>
      </c>
      <c r="E36" s="131">
        <f t="shared" si="1"/>
        <v>1031.5275368059911</v>
      </c>
      <c r="F36" s="129">
        <f t="shared" si="2"/>
        <v>3467.6431401666664</v>
      </c>
      <c r="G36" s="131">
        <f t="shared" si="8"/>
        <v>85.960628067165914</v>
      </c>
      <c r="H36" s="61">
        <f>'L4'!$H$10</f>
        <v>1760.59</v>
      </c>
      <c r="I36" s="61">
        <f>GEW!$E$12+($F36-GEW!$E$12)*SUM(Fasering!$D$5)</f>
        <v>1895.469409333333</v>
      </c>
      <c r="J36" s="61">
        <f>GEW!$E$12+($F36-GEW!$E$12)*SUM(Fasering!$D$5:$D$7)</f>
        <v>2301.976454473619</v>
      </c>
      <c r="K36" s="61">
        <f>GEW!$E$12+($F36-GEW!$E$12)*SUM(Fasering!$D$5:$D$8)</f>
        <v>2535.2146560634451</v>
      </c>
      <c r="L36" s="61">
        <f>GEW!$E$12+($F36-GEW!$E$12)*SUM(Fasering!$D$5:$D$9)</f>
        <v>2768.4528576532712</v>
      </c>
      <c r="M36" s="61">
        <f>GEW!$E$12+($F36-GEW!$E$12)*SUM(Fasering!$D$5:$D$10)</f>
        <v>3001.6910592430968</v>
      </c>
      <c r="N36" s="61">
        <f>GEW!$E$12+($F36-GEW!$E$12)*SUM(Fasering!$D$5:$D$11)</f>
        <v>3234.4049385768408</v>
      </c>
      <c r="O36" s="73">
        <f>GEW!$E$12+($F36-GEW!$E$12)*SUM(Fasering!$D$5:$D$12)</f>
        <v>3467.6431401666669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5"/>
        <v>0</v>
      </c>
      <c r="Z36" s="131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576.45622345844254</v>
      </c>
      <c r="AJ36" s="112">
        <f>($AK$3+(K36+T36)*12*7.57%)*SUM(Fasering!$D$5:$D$8)</f>
        <v>993.41986747972703</v>
      </c>
      <c r="AK36" s="9">
        <f>($AK$3+(L36+U36)*12*7.57%)*SUM(Fasering!$D$5:$D$9)</f>
        <v>1473.2480821734855</v>
      </c>
      <c r="AL36" s="9">
        <f>($AK$3+(M36+V36)*12*7.57%)*SUM(Fasering!$D$5:$D$10)</f>
        <v>2015.9408675397183</v>
      </c>
      <c r="AM36" s="9">
        <f>($AK$3+(N36+W36)*12*7.57%)*SUM(Fasering!$D$5:$D$11)</f>
        <v>2620.0664221200886</v>
      </c>
      <c r="AN36" s="82">
        <f>($AK$3+(O36+X36)*12*7.57%)*SUM(Fasering!$D$5:$D$12)</f>
        <v>3288.3470285274016</v>
      </c>
      <c r="AO36" s="5">
        <f>($AK$3+(I36+AA36)*12*7.57%)*SUM(Fasering!$D$5)</f>
        <v>0</v>
      </c>
      <c r="AP36" s="112">
        <f>($AK$3+(J36+AB36)*12*7.57%)*SUM(Fasering!$D$5:$D$7)</f>
        <v>576.45622345844254</v>
      </c>
      <c r="AQ36" s="112">
        <f>($AK$3+(K36+AC36)*12*7.57%)*SUM(Fasering!$D$5:$D$8)</f>
        <v>993.41986747972703</v>
      </c>
      <c r="AR36" s="9">
        <f>($AK$3+(L36+AD36)*12*7.57%)*SUM(Fasering!$D$5:$D$9)</f>
        <v>1473.2480821734855</v>
      </c>
      <c r="AS36" s="9">
        <f>($AK$3+(M36+AE36)*12*7.57%)*SUM(Fasering!$D$5:$D$10)</f>
        <v>2015.9408675397183</v>
      </c>
      <c r="AT36" s="9">
        <f>($AK$3+(N36+AF36)*12*7.57%)*SUM(Fasering!$D$5:$D$11)</f>
        <v>2620.0664221200886</v>
      </c>
      <c r="AU36" s="82">
        <f>($AK$3+(O36+AG36)*12*7.57%)*SUM(Fasering!$D$5:$D$12)</f>
        <v>3288.3470285274016</v>
      </c>
    </row>
    <row r="37" spans="1:47" x14ac:dyDescent="0.3">
      <c r="A37" s="32">
        <f t="shared" si="7"/>
        <v>27</v>
      </c>
      <c r="B37" s="129">
        <v>29728.76</v>
      </c>
      <c r="C37" s="130"/>
      <c r="D37" s="129">
        <f t="shared" si="0"/>
        <v>41626.209751999995</v>
      </c>
      <c r="E37" s="131">
        <f t="shared" si="1"/>
        <v>1031.8867858373471</v>
      </c>
      <c r="F37" s="129">
        <f t="shared" si="2"/>
        <v>3468.8508126666661</v>
      </c>
      <c r="G37" s="131">
        <f t="shared" si="8"/>
        <v>85.990565486445576</v>
      </c>
      <c r="H37" s="61">
        <f>'L4'!$H$10</f>
        <v>1760.59</v>
      </c>
      <c r="I37" s="61">
        <f>GEW!$E$12+($F37-GEW!$E$12)*SUM(Fasering!$D$5)</f>
        <v>1895.469409333333</v>
      </c>
      <c r="J37" s="61">
        <f>GEW!$E$12+($F37-GEW!$E$12)*SUM(Fasering!$D$5:$D$7)</f>
        <v>2302.2887147345841</v>
      </c>
      <c r="K37" s="61">
        <f>GEW!$E$12+($F37-GEW!$E$12)*SUM(Fasering!$D$5:$D$8)</f>
        <v>2535.7060793243286</v>
      </c>
      <c r="L37" s="61">
        <f>GEW!$E$12+($F37-GEW!$E$12)*SUM(Fasering!$D$5:$D$9)</f>
        <v>2769.1234439140731</v>
      </c>
      <c r="M37" s="61">
        <f>GEW!$E$12+($F37-GEW!$E$12)*SUM(Fasering!$D$5:$D$10)</f>
        <v>3002.540808503818</v>
      </c>
      <c r="N37" s="61">
        <f>GEW!$E$12+($F37-GEW!$E$12)*SUM(Fasering!$D$5:$D$11)</f>
        <v>3235.4334480769221</v>
      </c>
      <c r="O37" s="73">
        <f>GEW!$E$12+($F37-GEW!$E$12)*SUM(Fasering!$D$5:$D$12)</f>
        <v>3468.8508126666666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5"/>
        <v>0</v>
      </c>
      <c r="Z37" s="131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576.52956691693214</v>
      </c>
      <c r="AJ37" s="112">
        <f>($AK$3+(K37+T37)*12*7.57%)*SUM(Fasering!$D$5:$D$8)</f>
        <v>993.60151913818788</v>
      </c>
      <c r="AK37" s="9">
        <f>($AK$3+(L37+U37)*12*7.57%)*SUM(Fasering!$D$5:$D$9)</f>
        <v>1473.5863317417234</v>
      </c>
      <c r="AL37" s="9">
        <f>($AK$3+(M37+V37)*12*7.57%)*SUM(Fasering!$D$5:$D$10)</f>
        <v>2016.4840047275386</v>
      </c>
      <c r="AM37" s="9">
        <f>($AK$3+(N37+W37)*12*7.57%)*SUM(Fasering!$D$5:$D$11)</f>
        <v>2620.8621133357397</v>
      </c>
      <c r="AN37" s="82">
        <f>($AK$3+(O37+X37)*12*7.57%)*SUM(Fasering!$D$5:$D$12)</f>
        <v>3289.444078226401</v>
      </c>
      <c r="AO37" s="5">
        <f>($AK$3+(I37+AA37)*12*7.57%)*SUM(Fasering!$D$5)</f>
        <v>0</v>
      </c>
      <c r="AP37" s="112">
        <f>($AK$3+(J37+AB37)*12*7.57%)*SUM(Fasering!$D$5:$D$7)</f>
        <v>576.52956691693214</v>
      </c>
      <c r="AQ37" s="112">
        <f>($AK$3+(K37+AC37)*12*7.57%)*SUM(Fasering!$D$5:$D$8)</f>
        <v>993.60151913818788</v>
      </c>
      <c r="AR37" s="9">
        <f>($AK$3+(L37+AD37)*12*7.57%)*SUM(Fasering!$D$5:$D$9)</f>
        <v>1473.5863317417234</v>
      </c>
      <c r="AS37" s="9">
        <f>($AK$3+(M37+AE37)*12*7.57%)*SUM(Fasering!$D$5:$D$10)</f>
        <v>2016.4840047275386</v>
      </c>
      <c r="AT37" s="9">
        <f>($AK$3+(N37+AF37)*12*7.57%)*SUM(Fasering!$D$5:$D$11)</f>
        <v>2620.8621133357397</v>
      </c>
      <c r="AU37" s="82">
        <f>($AK$3+(O37+AG37)*12*7.57%)*SUM(Fasering!$D$5:$D$12)</f>
        <v>3289.444078226401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38"/>
  <sheetViews>
    <sheetView zoomScale="80" zoomScaleNormal="80" workbookViewId="0">
      <selection activeCell="AC1" sqref="AC1:AC1048576"/>
    </sheetView>
  </sheetViews>
  <sheetFormatPr defaultRowHeight="12.75" x14ac:dyDescent="0.2"/>
  <cols>
    <col min="1" max="1" width="4.625" bestFit="1" customWidth="1"/>
    <col min="8" max="9" width="11.25" customWidth="1"/>
    <col min="10" max="11" width="11.25" style="76" customWidth="1"/>
    <col min="12" max="15" width="11.25" customWidth="1"/>
    <col min="18" max="18" width="11.25" customWidth="1"/>
    <col min="19" max="20" width="11.25" style="76" customWidth="1"/>
    <col min="21" max="24" width="11.25" customWidth="1"/>
    <col min="27" max="27" width="11.25" customWidth="1"/>
    <col min="28" max="29" width="11.25" style="76" customWidth="1"/>
    <col min="30" max="34" width="11.25" customWidth="1"/>
    <col min="35" max="36" width="11.25" style="76" customWidth="1"/>
    <col min="37" max="41" width="11.25" customWidth="1"/>
    <col min="42" max="43" width="11.25" style="76" customWidth="1"/>
    <col min="44" max="47" width="11.25" customWidth="1"/>
  </cols>
  <sheetData>
    <row r="1" spans="1:47" ht="16.5" x14ac:dyDescent="0.3">
      <c r="A1" s="21" t="s">
        <v>18</v>
      </c>
      <c r="B1" s="21" t="s">
        <v>19</v>
      </c>
      <c r="C1" s="21" t="s">
        <v>119</v>
      </c>
      <c r="D1" s="21"/>
      <c r="E1" s="22"/>
      <c r="G1" s="21"/>
      <c r="H1" s="21"/>
      <c r="I1" s="21"/>
      <c r="J1" s="36"/>
      <c r="K1" s="36"/>
      <c r="L1" s="21"/>
      <c r="M1" s="98" t="str">
        <f>D7</f>
        <v>bedragen geldig  voor periode vanaf 10/2021 - let wel: vast bedrag eindejaarspremie = bedrag voor indexatie in november 2021!</v>
      </c>
      <c r="N1" s="23"/>
      <c r="O1" s="24" t="s">
        <v>20</v>
      </c>
      <c r="P1" s="23"/>
      <c r="Q1" s="23"/>
      <c r="R1" s="23"/>
      <c r="S1" s="23"/>
      <c r="T1" s="23"/>
      <c r="AH1" s="76" t="str">
        <f>'L4'!$AH$2</f>
        <v xml:space="preserve"> eindejaarspremie (vast geïndexeerd bedrag =  bedrag VOOR indexatie in november 2021!):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P2" s="23"/>
      <c r="AH2" s="77" t="s">
        <v>92</v>
      </c>
      <c r="AK2" s="78">
        <f>'L4'!$AK$3</f>
        <v>138.34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21</v>
      </c>
      <c r="O3" s="68">
        <f>'L4'!O3</f>
        <v>1.4001999999999999</v>
      </c>
      <c r="P3" s="23"/>
      <c r="AH3" s="77" t="s">
        <v>47</v>
      </c>
      <c r="AJ3" s="162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36"/>
      <c r="K4" s="36"/>
      <c r="L4" s="21"/>
      <c r="M4" s="21"/>
      <c r="N4" s="21"/>
      <c r="O4" s="21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47" ht="15" x14ac:dyDescent="0.3">
      <c r="A5" s="28"/>
      <c r="B5" s="136" t="s">
        <v>22</v>
      </c>
      <c r="C5" s="151"/>
      <c r="D5" s="151"/>
      <c r="E5" s="137"/>
      <c r="F5" s="136" t="s">
        <v>23</v>
      </c>
      <c r="G5" s="137"/>
      <c r="H5" s="148" t="s">
        <v>37</v>
      </c>
      <c r="I5" s="149"/>
      <c r="J5" s="149"/>
      <c r="K5" s="149"/>
      <c r="L5" s="149"/>
      <c r="M5" s="149"/>
      <c r="N5" s="149"/>
      <c r="O5" s="150"/>
      <c r="P5" s="136" t="s">
        <v>24</v>
      </c>
      <c r="Q5" s="139"/>
      <c r="R5" s="148" t="s">
        <v>38</v>
      </c>
      <c r="S5" s="149"/>
      <c r="T5" s="149"/>
      <c r="U5" s="149"/>
      <c r="V5" s="149"/>
      <c r="W5" s="149"/>
      <c r="X5" s="150"/>
      <c r="Y5" s="136" t="s">
        <v>25</v>
      </c>
      <c r="Z5" s="137"/>
      <c r="AA5" s="148" t="s">
        <v>39</v>
      </c>
      <c r="AB5" s="149"/>
      <c r="AC5" s="149"/>
      <c r="AD5" s="149"/>
      <c r="AE5" s="149"/>
      <c r="AF5" s="149"/>
      <c r="AG5" s="150"/>
      <c r="AH5" s="148" t="s">
        <v>99</v>
      </c>
      <c r="AI5" s="149"/>
      <c r="AJ5" s="149"/>
      <c r="AK5" s="149"/>
      <c r="AL5" s="149"/>
      <c r="AM5" s="149"/>
      <c r="AN5" s="150"/>
      <c r="AO5" s="148" t="s">
        <v>100</v>
      </c>
      <c r="AP5" s="149"/>
      <c r="AQ5" s="149"/>
      <c r="AR5" s="149"/>
      <c r="AS5" s="149"/>
      <c r="AT5" s="149"/>
      <c r="AU5" s="150"/>
    </row>
    <row r="6" spans="1:47" ht="15" x14ac:dyDescent="0.3">
      <c r="A6" s="32"/>
      <c r="B6" s="152">
        <v>1</v>
      </c>
      <c r="C6" s="153"/>
      <c r="D6" s="152"/>
      <c r="E6" s="153"/>
      <c r="F6" s="152"/>
      <c r="G6" s="153"/>
      <c r="H6" s="43" t="s">
        <v>128</v>
      </c>
      <c r="I6" s="43" t="s">
        <v>32</v>
      </c>
      <c r="J6" s="43" t="s">
        <v>33</v>
      </c>
      <c r="K6" s="43" t="s">
        <v>34</v>
      </c>
      <c r="L6" s="43" t="s">
        <v>35</v>
      </c>
      <c r="M6" s="43" t="s">
        <v>36</v>
      </c>
      <c r="N6" s="43" t="s">
        <v>125</v>
      </c>
      <c r="O6" s="106" t="s">
        <v>126</v>
      </c>
      <c r="P6" s="152"/>
      <c r="Q6" s="153"/>
      <c r="R6" s="43" t="s">
        <v>127</v>
      </c>
      <c r="S6" s="43" t="s">
        <v>33</v>
      </c>
      <c r="T6" s="43" t="s">
        <v>34</v>
      </c>
      <c r="U6" s="43" t="s">
        <v>35</v>
      </c>
      <c r="V6" s="43" t="s">
        <v>36</v>
      </c>
      <c r="W6" s="43" t="s">
        <v>125</v>
      </c>
      <c r="X6" s="106" t="s">
        <v>126</v>
      </c>
      <c r="Y6" s="154" t="s">
        <v>27</v>
      </c>
      <c r="Z6" s="153"/>
      <c r="AA6" s="43" t="s">
        <v>127</v>
      </c>
      <c r="AB6" s="43" t="s">
        <v>33</v>
      </c>
      <c r="AC6" s="43" t="s">
        <v>34</v>
      </c>
      <c r="AD6" s="43" t="s">
        <v>35</v>
      </c>
      <c r="AE6" s="43" t="s">
        <v>36</v>
      </c>
      <c r="AF6" s="43" t="s">
        <v>125</v>
      </c>
      <c r="AG6" s="106" t="s">
        <v>126</v>
      </c>
      <c r="AH6" s="43" t="s">
        <v>127</v>
      </c>
      <c r="AI6" s="43" t="s">
        <v>33</v>
      </c>
      <c r="AJ6" s="43" t="s">
        <v>34</v>
      </c>
      <c r="AK6" s="43" t="s">
        <v>35</v>
      </c>
      <c r="AL6" s="43" t="s">
        <v>36</v>
      </c>
      <c r="AM6" s="43" t="s">
        <v>125</v>
      </c>
      <c r="AN6" s="106" t="s">
        <v>126</v>
      </c>
      <c r="AO6" s="43" t="s">
        <v>127</v>
      </c>
      <c r="AP6" s="43" t="s">
        <v>33</v>
      </c>
      <c r="AQ6" s="43" t="s">
        <v>34</v>
      </c>
      <c r="AR6" s="43" t="s">
        <v>35</v>
      </c>
      <c r="AS6" s="43" t="s">
        <v>36</v>
      </c>
      <c r="AT6" s="43" t="s">
        <v>125</v>
      </c>
      <c r="AU6" s="106" t="s">
        <v>126</v>
      </c>
    </row>
    <row r="7" spans="1:47" ht="15" x14ac:dyDescent="0.3">
      <c r="A7" s="32"/>
      <c r="B7" s="140" t="s">
        <v>30</v>
      </c>
      <c r="C7" s="141"/>
      <c r="D7" s="146" t="str">
        <f>'L4'!$D$8</f>
        <v>bedragen geldig  voor periode vanaf 10/2021 - let wel: vast bedrag eindejaarspremie = bedrag voor indexatie in november 2021!</v>
      </c>
      <c r="E7" s="145"/>
      <c r="F7" s="146" t="str">
        <f>D7</f>
        <v>bedragen geldig  voor periode vanaf 10/2021 - let wel: vast bedrag eindejaarspremie = bedrag voor indexatie in november 2021!</v>
      </c>
      <c r="G7" s="147"/>
      <c r="H7" s="47"/>
      <c r="I7" s="47" t="s">
        <v>101</v>
      </c>
      <c r="J7" s="47" t="s">
        <v>102</v>
      </c>
      <c r="K7" s="47" t="s">
        <v>103</v>
      </c>
      <c r="L7" s="47" t="s">
        <v>103</v>
      </c>
      <c r="M7" s="47" t="s">
        <v>103</v>
      </c>
      <c r="N7" s="47" t="s">
        <v>104</v>
      </c>
      <c r="O7" s="53" t="s">
        <v>103</v>
      </c>
      <c r="P7" s="144"/>
      <c r="Q7" s="145"/>
      <c r="R7" s="47" t="s">
        <v>101</v>
      </c>
      <c r="S7" s="47" t="s">
        <v>102</v>
      </c>
      <c r="T7" s="47" t="s">
        <v>103</v>
      </c>
      <c r="U7" s="47" t="s">
        <v>103</v>
      </c>
      <c r="V7" s="47" t="s">
        <v>103</v>
      </c>
      <c r="W7" s="47" t="s">
        <v>104</v>
      </c>
      <c r="X7" s="53" t="s">
        <v>103</v>
      </c>
      <c r="Y7" s="144"/>
      <c r="Z7" s="145"/>
      <c r="AA7" s="47" t="s">
        <v>101</v>
      </c>
      <c r="AB7" s="47" t="s">
        <v>102</v>
      </c>
      <c r="AC7" s="47" t="s">
        <v>103</v>
      </c>
      <c r="AD7" s="47" t="s">
        <v>103</v>
      </c>
      <c r="AE7" s="47" t="s">
        <v>103</v>
      </c>
      <c r="AF7" s="47" t="s">
        <v>104</v>
      </c>
      <c r="AG7" s="53" t="s">
        <v>103</v>
      </c>
      <c r="AH7" s="47" t="s">
        <v>101</v>
      </c>
      <c r="AI7" s="47" t="s">
        <v>102</v>
      </c>
      <c r="AJ7" s="47" t="s">
        <v>103</v>
      </c>
      <c r="AK7" s="47" t="s">
        <v>103</v>
      </c>
      <c r="AL7" s="47" t="s">
        <v>103</v>
      </c>
      <c r="AM7" s="47" t="s">
        <v>104</v>
      </c>
      <c r="AN7" s="53" t="s">
        <v>103</v>
      </c>
      <c r="AO7" s="47" t="s">
        <v>101</v>
      </c>
      <c r="AP7" s="47" t="s">
        <v>102</v>
      </c>
      <c r="AQ7" s="47" t="s">
        <v>103</v>
      </c>
      <c r="AR7" s="47" t="s">
        <v>103</v>
      </c>
      <c r="AS7" s="47" t="s">
        <v>103</v>
      </c>
      <c r="AT7" s="47" t="s">
        <v>104</v>
      </c>
      <c r="AU7" s="53" t="s">
        <v>103</v>
      </c>
    </row>
    <row r="8" spans="1:47" ht="15" x14ac:dyDescent="0.3">
      <c r="A8" s="32"/>
      <c r="B8" s="136"/>
      <c r="C8" s="137"/>
      <c r="D8" s="138"/>
      <c r="E8" s="139"/>
      <c r="F8" s="138"/>
      <c r="G8" s="139"/>
      <c r="H8" s="44"/>
      <c r="I8" s="44"/>
      <c r="J8" s="44"/>
      <c r="K8" s="44"/>
      <c r="L8" s="44"/>
      <c r="M8" s="44"/>
      <c r="N8" s="44"/>
      <c r="O8" s="50"/>
      <c r="P8" s="138"/>
      <c r="Q8" s="139"/>
      <c r="R8" s="44"/>
      <c r="S8" s="44"/>
      <c r="T8" s="44"/>
      <c r="U8" s="44"/>
      <c r="V8" s="44"/>
      <c r="W8" s="44"/>
      <c r="X8" s="50"/>
      <c r="Y8" s="138"/>
      <c r="Z8" s="139"/>
      <c r="AA8" s="49"/>
      <c r="AB8" s="44"/>
      <c r="AC8" s="44"/>
      <c r="AD8" s="44"/>
      <c r="AE8" s="44"/>
      <c r="AF8" s="44"/>
      <c r="AG8" s="50"/>
      <c r="AH8" s="79"/>
      <c r="AI8" s="111"/>
      <c r="AJ8" s="111"/>
      <c r="AK8" s="80"/>
      <c r="AL8" s="80"/>
      <c r="AM8" s="80"/>
      <c r="AN8" s="81"/>
      <c r="AO8" s="79"/>
      <c r="AP8" s="111"/>
      <c r="AQ8" s="111"/>
      <c r="AR8" s="80"/>
      <c r="AS8" s="80"/>
      <c r="AT8" s="80"/>
      <c r="AU8" s="81"/>
    </row>
    <row r="9" spans="1:47" ht="15" x14ac:dyDescent="0.3">
      <c r="A9" s="32">
        <v>0</v>
      </c>
      <c r="B9" s="129">
        <v>17770.990000000002</v>
      </c>
      <c r="C9" s="130"/>
      <c r="D9" s="129">
        <f t="shared" ref="D9:D36" si="0">B9*$O$3</f>
        <v>24882.940198</v>
      </c>
      <c r="E9" s="131">
        <f t="shared" ref="E9:E36" si="1">D9/40.3399</f>
        <v>616.83197524039474</v>
      </c>
      <c r="F9" s="129">
        <f t="shared" ref="F9:F36" si="2">B9/12*$O$3</f>
        <v>2073.5783498333335</v>
      </c>
      <c r="G9" s="131">
        <f t="shared" ref="G9:G36" si="3">F9/40.3399</f>
        <v>51.402664603366233</v>
      </c>
      <c r="H9" s="45">
        <f>'L4'!$H$10</f>
        <v>1760.59</v>
      </c>
      <c r="I9" s="45">
        <f>GEW!$E$12+($F9-GEW!$E$12)*SUM(Fasering!$D$5)</f>
        <v>1895.469409333333</v>
      </c>
      <c r="J9" s="45">
        <f>GEW!$E$12+($F9-GEW!$E$12)*SUM(Fasering!$D$5:$D$7)</f>
        <v>1941.5219146613194</v>
      </c>
      <c r="K9" s="45">
        <f>GEW!$E$12+($F9-GEW!$E$12)*SUM(Fasering!$D$5:$D$8)</f>
        <v>1967.9450816145479</v>
      </c>
      <c r="L9" s="45">
        <f>GEW!$E$12+($F9-GEW!$E$12)*SUM(Fasering!$D$5:$D$9)</f>
        <v>1994.3682485677766</v>
      </c>
      <c r="M9" s="45">
        <f>GEW!$E$12+($F9-GEW!$E$12)*SUM(Fasering!$D$5:$D$10)</f>
        <v>2020.7914155210051</v>
      </c>
      <c r="N9" s="45">
        <f>GEW!$E$12+($F9-GEW!$E$12)*SUM(Fasering!$D$5:$D$11)</f>
        <v>2047.155182880105</v>
      </c>
      <c r="O9" s="55">
        <f>GEW!$E$12+($F9-GEW!$E$12)*SUM(Fasering!$D$5:$D$12)</f>
        <v>2073.5783498333335</v>
      </c>
      <c r="P9" s="129">
        <f t="shared" ref="P9:P36" si="4">((B9&lt;19968.2)*913.03+(B9&gt;19968.2)*(B9&lt;20424.71)*(20424.71-B9+456.51)+(B9&gt;20424.71)*(B9&lt;22659.62)*456.51+(B9&gt;22659.62)*(B9&lt;23116.13)*(23116.13-B9))/12*$O$3</f>
        <v>106.53538383333331</v>
      </c>
      <c r="Q9" s="131">
        <f t="shared" ref="Q9:Q36" si="5">P9/40.3399</f>
        <v>2.6409431811514978</v>
      </c>
      <c r="R9" s="45">
        <f>$P9*SUM(Fasering!$D$5)</f>
        <v>0</v>
      </c>
      <c r="S9" s="45">
        <f>$P9*SUM(Fasering!$D$5:$D$7)</f>
        <v>27.546182228868172</v>
      </c>
      <c r="T9" s="45">
        <f>$P9*SUM(Fasering!$D$5:$D$8)</f>
        <v>43.351128491262266</v>
      </c>
      <c r="U9" s="45">
        <f>$P9*SUM(Fasering!$D$5:$D$9)</f>
        <v>59.156074753656362</v>
      </c>
      <c r="V9" s="45">
        <f>$P9*SUM(Fasering!$D$5:$D$10)</f>
        <v>74.961021016050452</v>
      </c>
      <c r="W9" s="45">
        <f>$P9*SUM(Fasering!$D$5:$D$11)</f>
        <v>90.730437570939245</v>
      </c>
      <c r="X9" s="55">
        <f>$P9*SUM(Fasering!$D$5:$D$12)</f>
        <v>106.53538383333334</v>
      </c>
      <c r="Y9" s="129">
        <f t="shared" ref="Y9:Y36" si="6">((B9&lt;19968.2)*456.51+(B9&gt;19968.2)*(B9&lt;20196.46)*(20196.46-B9+228.26)+(B9&gt;20196.46)*(B9&lt;22659.62)*228.26+(B9&gt;22659.62)*(B9&lt;22887.88)*(22887.88-B9))/12*$O$3</f>
        <v>53.267108499999992</v>
      </c>
      <c r="Z9" s="131">
        <f t="shared" ref="Z9:Z36" si="7">Y9/40.3399</f>
        <v>1.320457128054358</v>
      </c>
      <c r="AA9" s="54">
        <f>$Y9*SUM(Fasering!$D$5)</f>
        <v>0</v>
      </c>
      <c r="AB9" s="45">
        <f>$Y9*SUM(Fasering!$D$5:$D$7)</f>
        <v>13.77294026406647</v>
      </c>
      <c r="AC9" s="45">
        <f>$Y9*SUM(Fasering!$D$5:$D$8)</f>
        <v>21.675326843089643</v>
      </c>
      <c r="AD9" s="45">
        <f>$Y9*SUM(Fasering!$D$5:$D$9)</f>
        <v>29.577713422112819</v>
      </c>
      <c r="AE9" s="45">
        <f>$Y9*SUM(Fasering!$D$5:$D$10)</f>
        <v>37.480100001135995</v>
      </c>
      <c r="AF9" s="45">
        <f>$Y9*SUM(Fasering!$D$5:$D$11)</f>
        <v>45.364721920976827</v>
      </c>
      <c r="AG9" s="55">
        <f>$Y9*SUM(Fasering!$D$5:$D$12)</f>
        <v>53.267108500000006</v>
      </c>
      <c r="AH9" s="5">
        <f>($AK$2+(I9+R9)*12*7.57%)*SUM(Fasering!$D$5)</f>
        <v>0</v>
      </c>
      <c r="AI9" s="112">
        <f>($AK$2+(J9+S9)*12*7.57%)*SUM(Fasering!$D$5:$D$7)</f>
        <v>498.26295534979755</v>
      </c>
      <c r="AJ9" s="112">
        <f>($AK$2+(K9+T9)*12*7.57%)*SUM(Fasering!$D$5:$D$8)</f>
        <v>799.75655891861072</v>
      </c>
      <c r="AK9" s="9">
        <f>($AK$2+(L9+U9)*12*7.57%)*SUM(Fasering!$D$5:$D$9)</f>
        <v>1112.6318837899969</v>
      </c>
      <c r="AL9" s="9">
        <f>($AK$2+(M9+V9)*12*7.57%)*SUM(Fasering!$D$5:$D$10)</f>
        <v>1436.8889299639566</v>
      </c>
      <c r="AM9" s="9">
        <f>($AK$2+(N9+W9)*12*7.57%)*SUM(Fasering!$D$5:$D$11)</f>
        <v>1771.7604131287906</v>
      </c>
      <c r="AN9" s="82">
        <f>($AK$2+(O9+X9)*12*7.57%)*SUM(Fasering!$D$5:$D$12)</f>
        <v>2118.755315662801</v>
      </c>
      <c r="AO9" s="5">
        <f>($AK$2+(I9+AA9)*12*7.57%)*SUM(Fasering!$D$5)</f>
        <v>0</v>
      </c>
      <c r="AP9" s="112">
        <f>($AK$2+(J9+AB9)*12*7.57%)*SUM(Fasering!$D$5:$D$7)</f>
        <v>495.02790649281872</v>
      </c>
      <c r="AQ9" s="112">
        <f>($AK$2+(K9+AC9)*12*7.57%)*SUM(Fasering!$D$5:$D$8)</f>
        <v>791.74422895525788</v>
      </c>
      <c r="AR9" s="9">
        <f>($AK$2+(L9+AD9)*12*7.57%)*SUM(Fasering!$D$5:$D$9)</f>
        <v>1097.7122999356989</v>
      </c>
      <c r="AS9" s="9">
        <f>($AK$2+(M9+AE9)*12*7.57%)*SUM(Fasering!$D$5:$D$10)</f>
        <v>1412.9321194341417</v>
      </c>
      <c r="AT9" s="9">
        <f>($AK$2+(N9+AF9)*12*7.57%)*SUM(Fasering!$D$5:$D$11)</f>
        <v>1736.6638958564529</v>
      </c>
      <c r="AU9" s="82">
        <f>($AK$2+(O9+AG9)*12*7.57%)*SUM(Fasering!$D$5:$D$12)</f>
        <v>2070.3664143500009</v>
      </c>
    </row>
    <row r="10" spans="1:47" ht="15" x14ac:dyDescent="0.3">
      <c r="A10" s="32">
        <f t="shared" ref="A10:A36" si="8">+A9+1</f>
        <v>1</v>
      </c>
      <c r="B10" s="129">
        <v>18046.03</v>
      </c>
      <c r="C10" s="130"/>
      <c r="D10" s="129">
        <f t="shared" si="0"/>
        <v>25268.051205999996</v>
      </c>
      <c r="E10" s="131">
        <f t="shared" si="1"/>
        <v>626.37862776060422</v>
      </c>
      <c r="F10" s="129">
        <f t="shared" si="2"/>
        <v>2105.670933833333</v>
      </c>
      <c r="G10" s="131">
        <f t="shared" si="3"/>
        <v>52.198218980050349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1949.8198916831343</v>
      </c>
      <c r="K10" s="45">
        <f>GEW!$E$12+($F10-GEW!$E$12)*SUM(Fasering!$D$5:$D$8)</f>
        <v>1981.0041206168114</v>
      </c>
      <c r="L10" s="45">
        <f>GEW!$E$12+($F10-GEW!$E$12)*SUM(Fasering!$D$5:$D$9)</f>
        <v>2012.1883495504883</v>
      </c>
      <c r="M10" s="45">
        <f>GEW!$E$12+($F10-GEW!$E$12)*SUM(Fasering!$D$5:$D$10)</f>
        <v>2043.3725784841654</v>
      </c>
      <c r="N10" s="45">
        <f>GEW!$E$12+($F10-GEW!$E$12)*SUM(Fasering!$D$5:$D$11)</f>
        <v>2074.4867048996562</v>
      </c>
      <c r="O10" s="55">
        <f>GEW!$E$12+($F10-GEW!$E$12)*SUM(Fasering!$D$5:$D$12)</f>
        <v>2105.670933833333</v>
      </c>
      <c r="P10" s="129">
        <f t="shared" si="4"/>
        <v>106.53538383333331</v>
      </c>
      <c r="Q10" s="131">
        <f t="shared" si="5"/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55">
        <f>$P10*SUM(Fasering!$D$5:$D$12)</f>
        <v>106.53538383333334</v>
      </c>
      <c r="Y10" s="129">
        <f t="shared" si="6"/>
        <v>53.267108499999992</v>
      </c>
      <c r="Z10" s="131">
        <f t="shared" si="7"/>
        <v>1.320457128054358</v>
      </c>
      <c r="AA10" s="54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55">
        <f>$Y10*SUM(Fasering!$D$5:$D$12)</f>
        <v>53.267108500000006</v>
      </c>
      <c r="AH10" s="5">
        <f>($AK$2+(I10+R10)*12*7.57%)*SUM(Fasering!$D$5)</f>
        <v>0</v>
      </c>
      <c r="AI10" s="112">
        <f>($AK$2+(J10+S10)*12*7.57%)*SUM(Fasering!$D$5:$D$7)</f>
        <v>500.21197803801147</v>
      </c>
      <c r="AJ10" s="112">
        <f>($AK$2+(K10+T10)*12*7.57%)*SUM(Fasering!$D$5:$D$8)</f>
        <v>804.58375429476189</v>
      </c>
      <c r="AK10" s="9">
        <f>($AK$2+(L10+U10)*12*7.57%)*SUM(Fasering!$D$5:$D$9)</f>
        <v>1121.6204984033461</v>
      </c>
      <c r="AL10" s="9">
        <f>($AK$2+(M10+V10)*12*7.57%)*SUM(Fasering!$D$5:$D$10)</f>
        <v>1451.3222103637643</v>
      </c>
      <c r="AM10" s="9">
        <f>($AK$2+(N10+W10)*12*7.57%)*SUM(Fasering!$D$5:$D$11)</f>
        <v>1792.9050423029419</v>
      </c>
      <c r="AN10" s="82">
        <f>($AK$2+(O10+X10)*12*7.57%)*SUM(Fasering!$D$5:$D$12)</f>
        <v>2147.9082189684004</v>
      </c>
      <c r="AO10" s="5">
        <f>($AK$2+(I10+AA10)*12*7.57%)*SUM(Fasering!$D$5)</f>
        <v>0</v>
      </c>
      <c r="AP10" s="112">
        <f>($AK$2+(J10+AB10)*12*7.57%)*SUM(Fasering!$D$5:$D$7)</f>
        <v>496.97692918103263</v>
      </c>
      <c r="AQ10" s="112">
        <f>($AK$2+(K10+AC10)*12*7.57%)*SUM(Fasering!$D$5:$D$8)</f>
        <v>796.57142433140916</v>
      </c>
      <c r="AR10" s="9">
        <f>($AK$2+(L10+AD10)*12*7.57%)*SUM(Fasering!$D$5:$D$9)</f>
        <v>1106.7009145490479</v>
      </c>
      <c r="AS10" s="9">
        <f>($AK$2+(M10+AE10)*12*7.57%)*SUM(Fasering!$D$5:$D$10)</f>
        <v>1427.3653998339491</v>
      </c>
      <c r="AT10" s="9">
        <f>($AK$2+(N10+AF10)*12*7.57%)*SUM(Fasering!$D$5:$D$11)</f>
        <v>1757.8085250306046</v>
      </c>
      <c r="AU10" s="82">
        <f>($AK$2+(O10+AG10)*12*7.57%)*SUM(Fasering!$D$5:$D$12)</f>
        <v>2099.5193176556004</v>
      </c>
    </row>
    <row r="11" spans="1:47" ht="15" x14ac:dyDescent="0.3">
      <c r="A11" s="32">
        <f t="shared" si="8"/>
        <v>2</v>
      </c>
      <c r="B11" s="129">
        <v>18659.52</v>
      </c>
      <c r="C11" s="130"/>
      <c r="D11" s="129">
        <f t="shared" si="0"/>
        <v>26127.059903999998</v>
      </c>
      <c r="E11" s="131">
        <f t="shared" si="1"/>
        <v>647.67289715641334</v>
      </c>
      <c r="F11" s="129">
        <f t="shared" si="2"/>
        <v>2177.2549919999997</v>
      </c>
      <c r="G11" s="131">
        <f t="shared" si="3"/>
        <v>53.972741429701109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1968.3289300888696</v>
      </c>
      <c r="K11" s="45">
        <f>GEW!$E$12+($F11-GEW!$E$12)*SUM(Fasering!$D$5:$D$8)</f>
        <v>2010.1329376525107</v>
      </c>
      <c r="L11" s="45">
        <f>GEW!$E$12+($F11-GEW!$E$12)*SUM(Fasering!$D$5:$D$9)</f>
        <v>2051.9369452161518</v>
      </c>
      <c r="M11" s="45">
        <f>GEW!$E$12+($F11-GEW!$E$12)*SUM(Fasering!$D$5:$D$10)</f>
        <v>2093.7409527797927</v>
      </c>
      <c r="N11" s="45">
        <f>GEW!$E$12+($F11-GEW!$E$12)*SUM(Fasering!$D$5:$D$11)</f>
        <v>2135.4509844363588</v>
      </c>
      <c r="O11" s="55">
        <f>GEW!$E$12+($F11-GEW!$E$12)*SUM(Fasering!$D$5:$D$12)</f>
        <v>2177.2549919999997</v>
      </c>
      <c r="P11" s="129">
        <f t="shared" si="4"/>
        <v>106.53538383333331</v>
      </c>
      <c r="Q11" s="131">
        <f t="shared" si="5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55">
        <f>$P11*SUM(Fasering!$D$5:$D$12)</f>
        <v>106.53538383333334</v>
      </c>
      <c r="Y11" s="129">
        <f t="shared" si="6"/>
        <v>53.267108499999992</v>
      </c>
      <c r="Z11" s="131">
        <f t="shared" si="7"/>
        <v>1.320457128054358</v>
      </c>
      <c r="AA11" s="54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55">
        <f>$Y11*SUM(Fasering!$D$5:$D$12)</f>
        <v>53.267108500000006</v>
      </c>
      <c r="AH11" s="5">
        <f>($AK$2+(I11+R11)*12*7.57%)*SUM(Fasering!$D$5)</f>
        <v>0</v>
      </c>
      <c r="AI11" s="112">
        <f>($AK$2+(J11+S11)*12*7.57%)*SUM(Fasering!$D$5:$D$7)</f>
        <v>504.55936725046212</v>
      </c>
      <c r="AJ11" s="112">
        <f>($AK$2+(K11+T11)*12*7.57%)*SUM(Fasering!$D$5:$D$8)</f>
        <v>815.3510466570184</v>
      </c>
      <c r="AK11" s="9">
        <f>($AK$2+(L11+U11)*12*7.57%)*SUM(Fasering!$D$5:$D$9)</f>
        <v>1141.6700373036647</v>
      </c>
      <c r="AL11" s="9">
        <f>($AK$2+(M11+V11)*12*7.57%)*SUM(Fasering!$D$5:$D$10)</f>
        <v>1483.5163391904009</v>
      </c>
      <c r="AM11" s="9">
        <f>($AK$2+(N11+W11)*12*7.57%)*SUM(Fasering!$D$5:$D$11)</f>
        <v>1840.0691586207511</v>
      </c>
      <c r="AN11" s="82">
        <f>($AK$2+(O11+X11)*12*7.57%)*SUM(Fasering!$D$5:$D$12)</f>
        <v>2212.9351774070005</v>
      </c>
      <c r="AO11" s="5">
        <f>($AK$2+(I11+AA11)*12*7.57%)*SUM(Fasering!$D$5)</f>
        <v>0</v>
      </c>
      <c r="AP11" s="112">
        <f>($AK$2+(J11+AB11)*12*7.57%)*SUM(Fasering!$D$5:$D$7)</f>
        <v>501.32431839348322</v>
      </c>
      <c r="AQ11" s="112">
        <f>($AK$2+(K11+AC11)*12*7.57%)*SUM(Fasering!$D$5:$D$8)</f>
        <v>807.33871669366556</v>
      </c>
      <c r="AR11" s="9">
        <f>($AK$2+(L11+AD11)*12*7.57%)*SUM(Fasering!$D$5:$D$9)</f>
        <v>1126.7504534493667</v>
      </c>
      <c r="AS11" s="9">
        <f>($AK$2+(M11+AE11)*12*7.57%)*SUM(Fasering!$D$5:$D$10)</f>
        <v>1459.5595286605862</v>
      </c>
      <c r="AT11" s="9">
        <f>($AK$2+(N11+AF11)*12*7.57%)*SUM(Fasering!$D$5:$D$11)</f>
        <v>1804.9726413484136</v>
      </c>
      <c r="AU11" s="82">
        <f>($AK$2+(O11+AG11)*12*7.57%)*SUM(Fasering!$D$5:$D$12)</f>
        <v>2164.5462760942005</v>
      </c>
    </row>
    <row r="12" spans="1:47" ht="15" x14ac:dyDescent="0.3">
      <c r="A12" s="32">
        <f t="shared" si="8"/>
        <v>3</v>
      </c>
      <c r="B12" s="129">
        <v>19361.84</v>
      </c>
      <c r="C12" s="130"/>
      <c r="D12" s="129">
        <f t="shared" si="0"/>
        <v>27110.448367999998</v>
      </c>
      <c r="E12" s="131">
        <f t="shared" si="1"/>
        <v>672.05046041264347</v>
      </c>
      <c r="F12" s="129">
        <f t="shared" si="2"/>
        <v>2259.2040306666663</v>
      </c>
      <c r="G12" s="131">
        <f t="shared" si="3"/>
        <v>56.004205034386956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1989.5179761256686</v>
      </c>
      <c r="K12" s="45">
        <f>GEW!$E$12+($F12-GEW!$E$12)*SUM(Fasering!$D$5:$D$8)</f>
        <v>2043.4794482403154</v>
      </c>
      <c r="L12" s="45">
        <f>GEW!$E$12+($F12-GEW!$E$12)*SUM(Fasering!$D$5:$D$9)</f>
        <v>2097.4409203549621</v>
      </c>
      <c r="M12" s="45">
        <f>GEW!$E$12+($F12-GEW!$E$12)*SUM(Fasering!$D$5:$D$10)</f>
        <v>2151.4023924696089</v>
      </c>
      <c r="N12" s="45">
        <f>GEW!$E$12+($F12-GEW!$E$12)*SUM(Fasering!$D$5:$D$11)</f>
        <v>2205.2425585520195</v>
      </c>
      <c r="O12" s="55">
        <f>GEW!$E$12+($F12-GEW!$E$12)*SUM(Fasering!$D$5:$D$12)</f>
        <v>2259.2040306666663</v>
      </c>
      <c r="P12" s="129">
        <f t="shared" si="4"/>
        <v>106.53538383333331</v>
      </c>
      <c r="Q12" s="131">
        <f t="shared" si="5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55">
        <f>$P12*SUM(Fasering!$D$5:$D$12)</f>
        <v>106.53538383333334</v>
      </c>
      <c r="Y12" s="129">
        <f t="shared" si="6"/>
        <v>53.267108499999992</v>
      </c>
      <c r="Z12" s="131">
        <f t="shared" si="7"/>
        <v>1.320457128054358</v>
      </c>
      <c r="AA12" s="54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55">
        <f>$Y12*SUM(Fasering!$D$5:$D$12)</f>
        <v>53.267108500000006</v>
      </c>
      <c r="AH12" s="5">
        <f>($AK$2+(I12+R12)*12*7.57%)*SUM(Fasering!$D$5)</f>
        <v>0</v>
      </c>
      <c r="AI12" s="112">
        <f>($AK$2+(J12+S12)*12*7.57%)*SUM(Fasering!$D$5:$D$7)</f>
        <v>509.53623466751583</v>
      </c>
      <c r="AJ12" s="112">
        <f>($AK$2+(K12+T12)*12*7.57%)*SUM(Fasering!$D$5:$D$8)</f>
        <v>827.67738412276356</v>
      </c>
      <c r="AK12" s="9">
        <f>($AK$2+(L12+U12)*12*7.57%)*SUM(Fasering!$D$5:$D$9)</f>
        <v>1164.6226398896429</v>
      </c>
      <c r="AL12" s="9">
        <f>($AK$2+(M12+V12)*12*7.57%)*SUM(Fasering!$D$5:$D$10)</f>
        <v>1520.3720019681543</v>
      </c>
      <c r="AM12" s="9">
        <f>($AK$2+(N12+W12)*12*7.57%)*SUM(Fasering!$D$5:$D$11)</f>
        <v>1894.0623812850547</v>
      </c>
      <c r="AN12" s="82">
        <f>($AK$2+(O12+X12)*12*7.57%)*SUM(Fasering!$D$5:$D$12)</f>
        <v>2287.3776841318004</v>
      </c>
      <c r="AO12" s="5">
        <f>($AK$2+(I12+AA12)*12*7.57%)*SUM(Fasering!$D$5)</f>
        <v>0</v>
      </c>
      <c r="AP12" s="112">
        <f>($AK$2+(J12+AB12)*12*7.57%)*SUM(Fasering!$D$5:$D$7)</f>
        <v>506.30118581053699</v>
      </c>
      <c r="AQ12" s="112">
        <f>($AK$2+(K12+AC12)*12*7.57%)*SUM(Fasering!$D$5:$D$8)</f>
        <v>819.66505415941083</v>
      </c>
      <c r="AR12" s="9">
        <f>($AK$2+(L12+AD12)*12*7.57%)*SUM(Fasering!$D$5:$D$9)</f>
        <v>1149.7030560353448</v>
      </c>
      <c r="AS12" s="9">
        <f>($AK$2+(M12+AE12)*12*7.57%)*SUM(Fasering!$D$5:$D$10)</f>
        <v>1496.4151914383392</v>
      </c>
      <c r="AT12" s="9">
        <f>($AK$2+(N12+AF12)*12*7.57%)*SUM(Fasering!$D$5:$D$11)</f>
        <v>1858.9658640127177</v>
      </c>
      <c r="AU12" s="82">
        <f>($AK$2+(O12+AG12)*12*7.57%)*SUM(Fasering!$D$5:$D$12)</f>
        <v>2238.9887828190008</v>
      </c>
    </row>
    <row r="13" spans="1:47" ht="15" x14ac:dyDescent="0.3">
      <c r="A13" s="32">
        <f t="shared" si="8"/>
        <v>4</v>
      </c>
      <c r="B13" s="129">
        <v>20060.82</v>
      </c>
      <c r="C13" s="130"/>
      <c r="D13" s="129">
        <f t="shared" si="0"/>
        <v>28089.160163999997</v>
      </c>
      <c r="E13" s="131">
        <f t="shared" si="1"/>
        <v>696.31209209740223</v>
      </c>
      <c r="F13" s="129">
        <f t="shared" si="2"/>
        <v>2340.7633469999996</v>
      </c>
      <c r="G13" s="131">
        <f t="shared" si="3"/>
        <v>58.026007674783514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2010.6062541169003</v>
      </c>
      <c r="K13" s="45">
        <f>GEW!$E$12+($F13-GEW!$E$12)*SUM(Fasering!$D$5:$D$8)</f>
        <v>2076.6673739304051</v>
      </c>
      <c r="L13" s="45">
        <f>GEW!$E$12+($F13-GEW!$E$12)*SUM(Fasering!$D$5:$D$9)</f>
        <v>2142.7284937439094</v>
      </c>
      <c r="M13" s="45">
        <f>GEW!$E$12+($F13-GEW!$E$12)*SUM(Fasering!$D$5:$D$10)</f>
        <v>2208.7896135574142</v>
      </c>
      <c r="N13" s="45">
        <f>GEW!$E$12+($F13-GEW!$E$12)*SUM(Fasering!$D$5:$D$11)</f>
        <v>2274.7022271864953</v>
      </c>
      <c r="O13" s="55">
        <f>GEW!$E$12+($F13-GEW!$E$12)*SUM(Fasering!$D$5:$D$12)</f>
        <v>2340.7633469999996</v>
      </c>
      <c r="P13" s="129">
        <f t="shared" si="4"/>
        <v>95.727006666666597</v>
      </c>
      <c r="Q13" s="131">
        <f t="shared" si="5"/>
        <v>2.373010509859137</v>
      </c>
      <c r="R13" s="45">
        <f>$P13*SUM(Fasering!$D$5)</f>
        <v>0</v>
      </c>
      <c r="S13" s="45">
        <f>$P13*SUM(Fasering!$D$5:$D$7)</f>
        <v>24.751528318416081</v>
      </c>
      <c r="T13" s="45">
        <f>$P13*SUM(Fasering!$D$5:$D$8)</f>
        <v>38.953009007624658</v>
      </c>
      <c r="U13" s="45">
        <f>$P13*SUM(Fasering!$D$5:$D$9)</f>
        <v>53.154489696833238</v>
      </c>
      <c r="V13" s="45">
        <f>$P13*SUM(Fasering!$D$5:$D$10)</f>
        <v>67.355970386041818</v>
      </c>
      <c r="W13" s="45">
        <f>$P13*SUM(Fasering!$D$5:$D$11)</f>
        <v>81.525525977458045</v>
      </c>
      <c r="X13" s="55">
        <f>$P13*SUM(Fasering!$D$5:$D$12)</f>
        <v>95.727006666666611</v>
      </c>
      <c r="Y13" s="129">
        <f t="shared" si="6"/>
        <v>42.461064999999927</v>
      </c>
      <c r="Z13" s="131">
        <f t="shared" si="7"/>
        <v>1.052582306847561</v>
      </c>
      <c r="AA13" s="54">
        <f>$Y13*SUM(Fasering!$D$5)</f>
        <v>0</v>
      </c>
      <c r="AB13" s="45">
        <f>$Y13*SUM(Fasering!$D$5:$D$7)</f>
        <v>10.97888975508484</v>
      </c>
      <c r="AC13" s="45">
        <f>$Y13*SUM(Fasering!$D$5:$D$8)</f>
        <v>17.278156969617992</v>
      </c>
      <c r="AD13" s="45">
        <f>$Y13*SUM(Fasering!$D$5:$D$9)</f>
        <v>23.577424184151141</v>
      </c>
      <c r="AE13" s="45">
        <f>$Y13*SUM(Fasering!$D$5:$D$10)</f>
        <v>29.876691398684294</v>
      </c>
      <c r="AF13" s="45">
        <f>$Y13*SUM(Fasering!$D$5:$D$11)</f>
        <v>36.161797785466788</v>
      </c>
      <c r="AG13" s="55">
        <f>$Y13*SUM(Fasering!$D$5:$D$12)</f>
        <v>42.461064999999934</v>
      </c>
      <c r="AH13" s="5">
        <f>($AK$2+(I13+R13)*12*7.57%)*SUM(Fasering!$D$5)</f>
        <v>0</v>
      </c>
      <c r="AI13" s="112">
        <f>($AK$2+(J13+S13)*12*7.57%)*SUM(Fasering!$D$5:$D$7)</f>
        <v>513.83302752309532</v>
      </c>
      <c r="AJ13" s="112">
        <f>($AK$2+(K13+T13)*12*7.57%)*SUM(Fasering!$D$5:$D$8)</f>
        <v>838.3193631670091</v>
      </c>
      <c r="AK13" s="9">
        <f>($AK$2+(L13+U13)*12*7.57%)*SUM(Fasering!$D$5:$D$9)</f>
        <v>1184.438835609554</v>
      </c>
      <c r="AL13" s="9">
        <f>($AK$2+(M13+V13)*12*7.57%)*SUM(Fasering!$D$5:$D$10)</f>
        <v>1552.19144485073</v>
      </c>
      <c r="AM13" s="9">
        <f>($AK$2+(N13+W13)*12*7.57%)*SUM(Fasering!$D$5:$D$11)</f>
        <v>1940.677585981633</v>
      </c>
      <c r="AN13" s="82">
        <f>($AK$2+(O13+X13)*12*7.57%)*SUM(Fasering!$D$5:$D$12)</f>
        <v>2351.6478372708002</v>
      </c>
      <c r="AO13" s="5">
        <f>($AK$2+(I13+AA13)*12*7.57%)*SUM(Fasering!$D$5)</f>
        <v>0</v>
      </c>
      <c r="AP13" s="112">
        <f>($AK$2+(J13+AB13)*12*7.57%)*SUM(Fasering!$D$5:$D$7)</f>
        <v>510.59812039260618</v>
      </c>
      <c r="AQ13" s="112">
        <f>($AK$2+(K13+AC13)*12*7.57%)*SUM(Fasering!$D$5:$D$8)</f>
        <v>830.3073842213538</v>
      </c>
      <c r="AR13" s="9">
        <f>($AK$2+(L13+AD13)*12*7.57%)*SUM(Fasering!$D$5:$D$9)</f>
        <v>1169.5199053776098</v>
      </c>
      <c r="AS13" s="9">
        <f>($AK$2+(M13+AE13)*12*7.57%)*SUM(Fasering!$D$5:$D$10)</f>
        <v>1528.2356838613744</v>
      </c>
      <c r="AT13" s="9">
        <f>($AK$2+(N13+AF13)*12*7.57%)*SUM(Fasering!$D$5:$D$11)</f>
        <v>1905.582606276862</v>
      </c>
      <c r="AU13" s="82">
        <f>($AK$2+(O13+AG13)*12*7.57%)*SUM(Fasering!$D$5:$D$12)</f>
        <v>2303.2610558608003</v>
      </c>
    </row>
    <row r="14" spans="1:47" ht="15" x14ac:dyDescent="0.3">
      <c r="A14" s="32">
        <f t="shared" si="8"/>
        <v>5</v>
      </c>
      <c r="B14" s="129">
        <v>20066.45</v>
      </c>
      <c r="C14" s="130"/>
      <c r="D14" s="129">
        <f t="shared" si="0"/>
        <v>28097.043289999998</v>
      </c>
      <c r="E14" s="131">
        <f t="shared" si="1"/>
        <v>696.50750968643945</v>
      </c>
      <c r="F14" s="129">
        <f t="shared" si="2"/>
        <v>2341.4202741666663</v>
      </c>
      <c r="G14" s="131">
        <f t="shared" si="3"/>
        <v>58.042292473869949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2010.7761116308359</v>
      </c>
      <c r="K14" s="45">
        <f>GEW!$E$12+($F14-GEW!$E$12)*SUM(Fasering!$D$5:$D$8)</f>
        <v>2076.9346891921223</v>
      </c>
      <c r="L14" s="45">
        <f>GEW!$E$12+($F14-GEW!$E$12)*SUM(Fasering!$D$5:$D$9)</f>
        <v>2143.0932667534089</v>
      </c>
      <c r="M14" s="45">
        <f>GEW!$E$12+($F14-GEW!$E$12)*SUM(Fasering!$D$5:$D$10)</f>
        <v>2209.2518443146951</v>
      </c>
      <c r="N14" s="45">
        <f>GEW!$E$12+($F14-GEW!$E$12)*SUM(Fasering!$D$5:$D$11)</f>
        <v>2275.2616966053802</v>
      </c>
      <c r="O14" s="55">
        <f>GEW!$E$12+($F14-GEW!$E$12)*SUM(Fasering!$D$5:$D$12)</f>
        <v>2341.4202741666663</v>
      </c>
      <c r="P14" s="129">
        <f t="shared" si="4"/>
        <v>95.070079499999807</v>
      </c>
      <c r="Q14" s="131">
        <f t="shared" si="5"/>
        <v>2.3567257107727042</v>
      </c>
      <c r="R14" s="45">
        <f>$P14*SUM(Fasering!$D$5)</f>
        <v>0</v>
      </c>
      <c r="S14" s="45">
        <f>$P14*SUM(Fasering!$D$5:$D$7)</f>
        <v>24.581670804480552</v>
      </c>
      <c r="T14" s="45">
        <f>$P14*SUM(Fasering!$D$5:$D$8)</f>
        <v>38.685693745907244</v>
      </c>
      <c r="U14" s="45">
        <f>$P14*SUM(Fasering!$D$5:$D$9)</f>
        <v>52.789716687333936</v>
      </c>
      <c r="V14" s="45">
        <f>$P14*SUM(Fasering!$D$5:$D$10)</f>
        <v>66.893739628760628</v>
      </c>
      <c r="W14" s="45">
        <f>$P14*SUM(Fasering!$D$5:$D$11)</f>
        <v>80.966056558573129</v>
      </c>
      <c r="X14" s="55">
        <f>$P14*SUM(Fasering!$D$5:$D$12)</f>
        <v>95.070079499999821</v>
      </c>
      <c r="Y14" s="129">
        <f t="shared" si="6"/>
        <v>41.804137833333144</v>
      </c>
      <c r="Z14" s="131">
        <f t="shared" si="7"/>
        <v>1.0362975077611285</v>
      </c>
      <c r="AA14" s="54">
        <f>$Y14*SUM(Fasering!$D$5)</f>
        <v>0</v>
      </c>
      <c r="AB14" s="45">
        <f>$Y14*SUM(Fasering!$D$5:$D$7)</f>
        <v>10.809032241149312</v>
      </c>
      <c r="AC14" s="45">
        <f>$Y14*SUM(Fasering!$D$5:$D$8)</f>
        <v>17.010841707900578</v>
      </c>
      <c r="AD14" s="45">
        <f>$Y14*SUM(Fasering!$D$5:$D$9)</f>
        <v>23.212651174651842</v>
      </c>
      <c r="AE14" s="45">
        <f>$Y14*SUM(Fasering!$D$5:$D$10)</f>
        <v>29.41446064140311</v>
      </c>
      <c r="AF14" s="45">
        <f>$Y14*SUM(Fasering!$D$5:$D$11)</f>
        <v>35.602328366581887</v>
      </c>
      <c r="AG14" s="55">
        <f>$Y14*SUM(Fasering!$D$5:$D$12)</f>
        <v>41.804137833333151</v>
      </c>
      <c r="AH14" s="5">
        <f>($AK$2+(I14+R14)*12*7.57%)*SUM(Fasering!$D$5)</f>
        <v>0</v>
      </c>
      <c r="AI14" s="112">
        <f>($AK$2+(J14+S14)*12*7.57%)*SUM(Fasering!$D$5:$D$7)</f>
        <v>513.83302752309532</v>
      </c>
      <c r="AJ14" s="112">
        <f>($AK$2+(K14+T14)*12*7.57%)*SUM(Fasering!$D$5:$D$8)</f>
        <v>838.3193631670091</v>
      </c>
      <c r="AK14" s="9">
        <f>($AK$2+(L14+U14)*12*7.57%)*SUM(Fasering!$D$5:$D$9)</f>
        <v>1184.4388356095542</v>
      </c>
      <c r="AL14" s="9">
        <f>($AK$2+(M14+V14)*12*7.57%)*SUM(Fasering!$D$5:$D$10)</f>
        <v>1552.1914448507298</v>
      </c>
      <c r="AM14" s="9">
        <f>($AK$2+(N14+W14)*12*7.57%)*SUM(Fasering!$D$5:$D$11)</f>
        <v>1940.677585981633</v>
      </c>
      <c r="AN14" s="82">
        <f>($AK$2+(O14+X14)*12*7.57%)*SUM(Fasering!$D$5:$D$12)</f>
        <v>2351.6478372708002</v>
      </c>
      <c r="AO14" s="5">
        <f>($AK$2+(I14+AA14)*12*7.57%)*SUM(Fasering!$D$5)</f>
        <v>0</v>
      </c>
      <c r="AP14" s="112">
        <f>($AK$2+(J14+AB14)*12*7.57%)*SUM(Fasering!$D$5:$D$7)</f>
        <v>510.59812039260618</v>
      </c>
      <c r="AQ14" s="112">
        <f>($AK$2+(K14+AC14)*12*7.57%)*SUM(Fasering!$D$5:$D$8)</f>
        <v>830.30738422135369</v>
      </c>
      <c r="AR14" s="9">
        <f>($AK$2+(L14+AD14)*12*7.57%)*SUM(Fasering!$D$5:$D$9)</f>
        <v>1169.5199053776098</v>
      </c>
      <c r="AS14" s="9">
        <f>($AK$2+(M14+AE14)*12*7.57%)*SUM(Fasering!$D$5:$D$10)</f>
        <v>1528.2356838613739</v>
      </c>
      <c r="AT14" s="9">
        <f>($AK$2+(N14+AF14)*12*7.57%)*SUM(Fasering!$D$5:$D$11)</f>
        <v>1905.582606276862</v>
      </c>
      <c r="AU14" s="82">
        <f>($AK$2+(O14+AG14)*12*7.57%)*SUM(Fasering!$D$5:$D$12)</f>
        <v>2303.2610558608003</v>
      </c>
    </row>
    <row r="15" spans="1:47" ht="15" x14ac:dyDescent="0.3">
      <c r="A15" s="32">
        <f t="shared" si="8"/>
        <v>6</v>
      </c>
      <c r="B15" s="129">
        <v>21062.67</v>
      </c>
      <c r="C15" s="130"/>
      <c r="D15" s="129">
        <f t="shared" si="0"/>
        <v>29491.950533999996</v>
      </c>
      <c r="E15" s="131">
        <f t="shared" si="1"/>
        <v>731.08635703112793</v>
      </c>
      <c r="F15" s="129">
        <f t="shared" si="2"/>
        <v>2457.6625444999995</v>
      </c>
      <c r="G15" s="131">
        <f t="shared" si="3"/>
        <v>60.923863085927323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2040.8321422760973</v>
      </c>
      <c r="K15" s="45">
        <f>GEW!$E$12+($F15-GEW!$E$12)*SUM(Fasering!$D$5:$D$8)</f>
        <v>2124.2357211686895</v>
      </c>
      <c r="L15" s="45">
        <f>GEW!$E$12+($F15-GEW!$E$12)*SUM(Fasering!$D$5:$D$9)</f>
        <v>2207.639300061282</v>
      </c>
      <c r="M15" s="45">
        <f>GEW!$E$12+($F15-GEW!$E$12)*SUM(Fasering!$D$5:$D$10)</f>
        <v>2291.0428789538742</v>
      </c>
      <c r="N15" s="45">
        <f>GEW!$E$12+($F15-GEW!$E$12)*SUM(Fasering!$D$5:$D$11)</f>
        <v>2374.2589656074074</v>
      </c>
      <c r="O15" s="55">
        <f>GEW!$E$12+($F15-GEW!$E$12)*SUM(Fasering!$D$5:$D$12)</f>
        <v>2457.6625444999995</v>
      </c>
      <c r="P15" s="129">
        <f t="shared" si="4"/>
        <v>53.267108499999992</v>
      </c>
      <c r="Q15" s="131">
        <f t="shared" si="5"/>
        <v>1.320457128054358</v>
      </c>
      <c r="R15" s="45">
        <f>$P15*SUM(Fasering!$D$5)</f>
        <v>0</v>
      </c>
      <c r="S15" s="45">
        <f>$P15*SUM(Fasering!$D$5:$D$7)</f>
        <v>13.77294026406647</v>
      </c>
      <c r="T15" s="45">
        <f>$P15*SUM(Fasering!$D$5:$D$8)</f>
        <v>21.675326843089643</v>
      </c>
      <c r="U15" s="45">
        <f>$P15*SUM(Fasering!$D$5:$D$9)</f>
        <v>29.577713422112819</v>
      </c>
      <c r="V15" s="45">
        <f>$P15*SUM(Fasering!$D$5:$D$10)</f>
        <v>37.480100001135995</v>
      </c>
      <c r="W15" s="45">
        <f>$P15*SUM(Fasering!$D$5:$D$11)</f>
        <v>45.364721920976827</v>
      </c>
      <c r="X15" s="55">
        <f>$P15*SUM(Fasering!$D$5:$D$12)</f>
        <v>53.267108500000006</v>
      </c>
      <c r="Y15" s="129">
        <f t="shared" si="6"/>
        <v>26.63413766666666</v>
      </c>
      <c r="Z15" s="131">
        <f t="shared" si="7"/>
        <v>0.66024302654857003</v>
      </c>
      <c r="AA15" s="54">
        <f>$Y15*SUM(Fasering!$D$5)</f>
        <v>0</v>
      </c>
      <c r="AB15" s="45">
        <f>$Y15*SUM(Fasering!$D$5:$D$7)</f>
        <v>6.8866209824008502</v>
      </c>
      <c r="AC15" s="45">
        <f>$Y15*SUM(Fasering!$D$5:$D$8)</f>
        <v>10.837900824086312</v>
      </c>
      <c r="AD15" s="45">
        <f>$Y15*SUM(Fasering!$D$5:$D$9)</f>
        <v>14.789180665771772</v>
      </c>
      <c r="AE15" s="45">
        <f>$Y15*SUM(Fasering!$D$5:$D$10)</f>
        <v>18.740460507457232</v>
      </c>
      <c r="AF15" s="45">
        <f>$Y15*SUM(Fasering!$D$5:$D$11)</f>
        <v>22.682857824981205</v>
      </c>
      <c r="AG15" s="55">
        <f>$Y15*SUM(Fasering!$D$5:$D$12)</f>
        <v>26.634137666666668</v>
      </c>
      <c r="AH15" s="5">
        <f>($AK$2+(I15+R15)*12*7.57%)*SUM(Fasering!$D$5)</f>
        <v>0</v>
      </c>
      <c r="AI15" s="112">
        <f>($AK$2+(J15+S15)*12*7.57%)*SUM(Fasering!$D$5:$D$7)</f>
        <v>518.35381909585931</v>
      </c>
      <c r="AJ15" s="112">
        <f>($AK$2+(K15+T15)*12*7.57%)*SUM(Fasering!$D$5:$D$8)</f>
        <v>849.51612568216831</v>
      </c>
      <c r="AK15" s="9">
        <f>($AK$2+(L15+U15)*12*7.57%)*SUM(Fasering!$D$5:$D$9)</f>
        <v>1205.2880814600931</v>
      </c>
      <c r="AL15" s="9">
        <f>($AK$2+(M15+V15)*12*7.57%)*SUM(Fasering!$D$5:$D$10)</f>
        <v>1585.669686429633</v>
      </c>
      <c r="AM15" s="9">
        <f>($AK$2+(N15+W15)*12*7.57%)*SUM(Fasering!$D$5:$D$11)</f>
        <v>1989.7229162170236</v>
      </c>
      <c r="AN15" s="82">
        <f>($AK$2+(O15+X15)*12*7.57%)*SUM(Fasering!$D$5:$D$12)</f>
        <v>2419.2684967852006</v>
      </c>
      <c r="AO15" s="5">
        <f>($AK$2+(I15+AA15)*12*7.57%)*SUM(Fasering!$D$5)</f>
        <v>0</v>
      </c>
      <c r="AP15" s="112">
        <f>($AK$2+(J15+AB15)*12*7.57%)*SUM(Fasering!$D$5:$D$7)</f>
        <v>516.73636553061476</v>
      </c>
      <c r="AQ15" s="112">
        <f>($AK$2+(K15+AC15)*12*7.57%)*SUM(Fasering!$D$5:$D$8)</f>
        <v>845.51013620934077</v>
      </c>
      <c r="AR15" s="9">
        <f>($AK$2+(L15+AD15)*12*7.57%)*SUM(Fasering!$D$5:$D$9)</f>
        <v>1197.828616344121</v>
      </c>
      <c r="AS15" s="9">
        <f>($AK$2+(M15+AE15)*12*7.57%)*SUM(Fasering!$D$5:$D$10)</f>
        <v>1573.6918059349548</v>
      </c>
      <c r="AT15" s="9">
        <f>($AK$2+(N15+AF15)*12*7.57%)*SUM(Fasering!$D$5:$D$11)</f>
        <v>1972.1754263646378</v>
      </c>
      <c r="AU15" s="82">
        <f>($AK$2+(O15+AG15)*12*7.57%)*SUM(Fasering!$D$5:$D$12)</f>
        <v>2395.0751060801999</v>
      </c>
    </row>
    <row r="16" spans="1:47" ht="15" x14ac:dyDescent="0.3">
      <c r="A16" s="32">
        <f t="shared" si="8"/>
        <v>7</v>
      </c>
      <c r="B16" s="129">
        <v>21073.48</v>
      </c>
      <c r="C16" s="130"/>
      <c r="D16" s="129">
        <f t="shared" si="0"/>
        <v>29507.086695999998</v>
      </c>
      <c r="E16" s="131">
        <f t="shared" si="1"/>
        <v>731.46157268609977</v>
      </c>
      <c r="F16" s="129">
        <f t="shared" si="2"/>
        <v>2458.9238913333329</v>
      </c>
      <c r="G16" s="131">
        <f t="shared" si="3"/>
        <v>60.955131057174981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2041.1582807708828</v>
      </c>
      <c r="K16" s="45">
        <f>GEW!$E$12+($F16-GEW!$E$12)*SUM(Fasering!$D$5:$D$8)</f>
        <v>2124.7489854633905</v>
      </c>
      <c r="L16" s="45">
        <f>GEW!$E$12+($F16-GEW!$E$12)*SUM(Fasering!$D$5:$D$9)</f>
        <v>2208.3396901558976</v>
      </c>
      <c r="M16" s="45">
        <f>GEW!$E$12+($F16-GEW!$E$12)*SUM(Fasering!$D$5:$D$10)</f>
        <v>2291.9303948484053</v>
      </c>
      <c r="N16" s="45">
        <f>GEW!$E$12+($F16-GEW!$E$12)*SUM(Fasering!$D$5:$D$11)</f>
        <v>2375.3331866408257</v>
      </c>
      <c r="O16" s="55">
        <f>GEW!$E$12+($F16-GEW!$E$12)*SUM(Fasering!$D$5:$D$12)</f>
        <v>2458.9238913333329</v>
      </c>
      <c r="P16" s="129">
        <f t="shared" si="4"/>
        <v>53.267108499999992</v>
      </c>
      <c r="Q16" s="131">
        <f t="shared" si="5"/>
        <v>1.320457128054358</v>
      </c>
      <c r="R16" s="45">
        <f>$P16*SUM(Fasering!$D$5)</f>
        <v>0</v>
      </c>
      <c r="S16" s="45">
        <f>$P16*SUM(Fasering!$D$5:$D$7)</f>
        <v>13.77294026406647</v>
      </c>
      <c r="T16" s="45">
        <f>$P16*SUM(Fasering!$D$5:$D$8)</f>
        <v>21.675326843089643</v>
      </c>
      <c r="U16" s="45">
        <f>$P16*SUM(Fasering!$D$5:$D$9)</f>
        <v>29.577713422112819</v>
      </c>
      <c r="V16" s="45">
        <f>$P16*SUM(Fasering!$D$5:$D$10)</f>
        <v>37.480100001135995</v>
      </c>
      <c r="W16" s="45">
        <f>$P16*SUM(Fasering!$D$5:$D$11)</f>
        <v>45.364721920976827</v>
      </c>
      <c r="X16" s="55">
        <f>$P16*SUM(Fasering!$D$5:$D$12)</f>
        <v>53.267108500000006</v>
      </c>
      <c r="Y16" s="129">
        <f t="shared" si="6"/>
        <v>26.63413766666666</v>
      </c>
      <c r="Z16" s="131">
        <f t="shared" si="7"/>
        <v>0.66024302654857003</v>
      </c>
      <c r="AA16" s="54">
        <f>$Y16*SUM(Fasering!$D$5)</f>
        <v>0</v>
      </c>
      <c r="AB16" s="45">
        <f>$Y16*SUM(Fasering!$D$5:$D$7)</f>
        <v>6.8866209824008502</v>
      </c>
      <c r="AC16" s="45">
        <f>$Y16*SUM(Fasering!$D$5:$D$8)</f>
        <v>10.837900824086312</v>
      </c>
      <c r="AD16" s="45">
        <f>$Y16*SUM(Fasering!$D$5:$D$9)</f>
        <v>14.789180665771772</v>
      </c>
      <c r="AE16" s="45">
        <f>$Y16*SUM(Fasering!$D$5:$D$10)</f>
        <v>18.740460507457232</v>
      </c>
      <c r="AF16" s="45">
        <f>$Y16*SUM(Fasering!$D$5:$D$11)</f>
        <v>22.682857824981205</v>
      </c>
      <c r="AG16" s="55">
        <f>$Y16*SUM(Fasering!$D$5:$D$12)</f>
        <v>26.634137666666668</v>
      </c>
      <c r="AH16" s="5">
        <f>($AK$2+(I16+R16)*12*7.57%)*SUM(Fasering!$D$5)</f>
        <v>0</v>
      </c>
      <c r="AI16" s="112">
        <f>($AK$2+(J16+S16)*12*7.57%)*SUM(Fasering!$D$5:$D$7)</f>
        <v>518.43042226361524</v>
      </c>
      <c r="AJ16" s="112">
        <f>($AK$2+(K16+T16)*12*7.57%)*SUM(Fasering!$D$5:$D$8)</f>
        <v>849.70585074767257</v>
      </c>
      <c r="AK16" s="9">
        <f>($AK$2+(L16+U16)*12*7.57%)*SUM(Fasering!$D$5:$D$9)</f>
        <v>1205.6413643424748</v>
      </c>
      <c r="AL16" s="9">
        <f>($AK$2+(M16+V16)*12*7.57%)*SUM(Fasering!$D$5:$D$10)</f>
        <v>1586.2369630480227</v>
      </c>
      <c r="AM16" s="9">
        <f>($AK$2+(N16+W16)*12*7.57%)*SUM(Fasering!$D$5:$D$11)</f>
        <v>1990.5539714867032</v>
      </c>
      <c r="AN16" s="82">
        <f>($AK$2+(O16+X16)*12*7.57%)*SUM(Fasering!$D$5:$D$12)</f>
        <v>2420.4143042486003</v>
      </c>
      <c r="AO16" s="5">
        <f>($AK$2+(I16+AA16)*12*7.57%)*SUM(Fasering!$D$5)</f>
        <v>0</v>
      </c>
      <c r="AP16" s="112">
        <f>($AK$2+(J16+AB16)*12*7.57%)*SUM(Fasering!$D$5:$D$7)</f>
        <v>516.8129686983707</v>
      </c>
      <c r="AQ16" s="112">
        <f>($AK$2+(K16+AC16)*12*7.57%)*SUM(Fasering!$D$5:$D$8)</f>
        <v>845.69986127484481</v>
      </c>
      <c r="AR16" s="9">
        <f>($AK$2+(L16+AD16)*12*7.57%)*SUM(Fasering!$D$5:$D$9)</f>
        <v>1198.1818992265028</v>
      </c>
      <c r="AS16" s="9">
        <f>($AK$2+(M16+AE16)*12*7.57%)*SUM(Fasering!$D$5:$D$10)</f>
        <v>1574.2590825533453</v>
      </c>
      <c r="AT16" s="9">
        <f>($AK$2+(N16+AF16)*12*7.57%)*SUM(Fasering!$D$5:$D$11)</f>
        <v>1973.006481634317</v>
      </c>
      <c r="AU16" s="82">
        <f>($AK$2+(O16+AG16)*12*7.57%)*SUM(Fasering!$D$5:$D$12)</f>
        <v>2396.2209135436001</v>
      </c>
    </row>
    <row r="17" spans="1:47" ht="15" x14ac:dyDescent="0.3">
      <c r="A17" s="32">
        <f t="shared" si="8"/>
        <v>8</v>
      </c>
      <c r="B17" s="129">
        <v>22069.7</v>
      </c>
      <c r="C17" s="130"/>
      <c r="D17" s="129">
        <f t="shared" si="0"/>
        <v>30901.99394</v>
      </c>
      <c r="E17" s="131">
        <f t="shared" si="1"/>
        <v>766.04042003078837</v>
      </c>
      <c r="F17" s="129">
        <f t="shared" si="2"/>
        <v>2575.1661616666665</v>
      </c>
      <c r="G17" s="131">
        <f t="shared" si="3"/>
        <v>63.836701669232362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2071.2143114161445</v>
      </c>
      <c r="K17" s="45">
        <f>GEW!$E$12+($F17-GEW!$E$12)*SUM(Fasering!$D$5:$D$8)</f>
        <v>2172.0500174399576</v>
      </c>
      <c r="L17" s="45">
        <f>GEW!$E$12+($F17-GEW!$E$12)*SUM(Fasering!$D$5:$D$9)</f>
        <v>2272.8857234637712</v>
      </c>
      <c r="M17" s="45">
        <f>GEW!$E$12+($F17-GEW!$E$12)*SUM(Fasering!$D$5:$D$10)</f>
        <v>2373.7214294875848</v>
      </c>
      <c r="N17" s="45">
        <f>GEW!$E$12+($F17-GEW!$E$12)*SUM(Fasering!$D$5:$D$11)</f>
        <v>2474.3304556428534</v>
      </c>
      <c r="O17" s="55">
        <f>GEW!$E$12+($F17-GEW!$E$12)*SUM(Fasering!$D$5:$D$12)</f>
        <v>2575.1661616666665</v>
      </c>
      <c r="P17" s="129">
        <f t="shared" si="4"/>
        <v>53.267108499999992</v>
      </c>
      <c r="Q17" s="131">
        <f t="shared" si="5"/>
        <v>1.320457128054358</v>
      </c>
      <c r="R17" s="45">
        <f>$P17*SUM(Fasering!$D$5)</f>
        <v>0</v>
      </c>
      <c r="S17" s="45">
        <f>$P17*SUM(Fasering!$D$5:$D$7)</f>
        <v>13.77294026406647</v>
      </c>
      <c r="T17" s="45">
        <f>$P17*SUM(Fasering!$D$5:$D$8)</f>
        <v>21.675326843089643</v>
      </c>
      <c r="U17" s="45">
        <f>$P17*SUM(Fasering!$D$5:$D$9)</f>
        <v>29.577713422112819</v>
      </c>
      <c r="V17" s="45">
        <f>$P17*SUM(Fasering!$D$5:$D$10)</f>
        <v>37.480100001135995</v>
      </c>
      <c r="W17" s="45">
        <f>$P17*SUM(Fasering!$D$5:$D$11)</f>
        <v>45.364721920976827</v>
      </c>
      <c r="X17" s="55">
        <f>$P17*SUM(Fasering!$D$5:$D$12)</f>
        <v>53.267108500000006</v>
      </c>
      <c r="Y17" s="129">
        <f t="shared" si="6"/>
        <v>26.63413766666666</v>
      </c>
      <c r="Z17" s="131">
        <f t="shared" si="7"/>
        <v>0.66024302654857003</v>
      </c>
      <c r="AA17" s="54">
        <f>$Y17*SUM(Fasering!$D$5)</f>
        <v>0</v>
      </c>
      <c r="AB17" s="45">
        <f>$Y17*SUM(Fasering!$D$5:$D$7)</f>
        <v>6.8866209824008502</v>
      </c>
      <c r="AC17" s="45">
        <f>$Y17*SUM(Fasering!$D$5:$D$8)</f>
        <v>10.837900824086312</v>
      </c>
      <c r="AD17" s="45">
        <f>$Y17*SUM(Fasering!$D$5:$D$9)</f>
        <v>14.789180665771772</v>
      </c>
      <c r="AE17" s="45">
        <f>$Y17*SUM(Fasering!$D$5:$D$10)</f>
        <v>18.740460507457232</v>
      </c>
      <c r="AF17" s="45">
        <f>$Y17*SUM(Fasering!$D$5:$D$11)</f>
        <v>22.682857824981205</v>
      </c>
      <c r="AG17" s="55">
        <f>$Y17*SUM(Fasering!$D$5:$D$12)</f>
        <v>26.634137666666668</v>
      </c>
      <c r="AH17" s="5">
        <f>($AK$2+(I17+R17)*12*7.57%)*SUM(Fasering!$D$5)</f>
        <v>0</v>
      </c>
      <c r="AI17" s="112">
        <f>($AK$2+(J17+S17)*12*7.57%)*SUM(Fasering!$D$5:$D$7)</f>
        <v>525.48996044879755</v>
      </c>
      <c r="AJ17" s="112">
        <f>($AK$2+(K17+T17)*12*7.57%)*SUM(Fasering!$D$5:$D$8)</f>
        <v>867.19039327832024</v>
      </c>
      <c r="AK17" s="9">
        <f>($AK$2+(L17+U17)*12*7.57%)*SUM(Fasering!$D$5:$D$9)</f>
        <v>1238.1989474217028</v>
      </c>
      <c r="AL17" s="9">
        <f>($AK$2+(M17+V17)*12*7.57%)*SUM(Fasering!$D$5:$D$10)</f>
        <v>1638.5156228789451</v>
      </c>
      <c r="AM17" s="9">
        <f>($AK$2+(N17+W17)*12*7.57%)*SUM(Fasering!$D$5:$D$11)</f>
        <v>2067.1417495403439</v>
      </c>
      <c r="AN17" s="82">
        <f>($AK$2+(O17+X17)*12*7.57%)*SUM(Fasering!$D$5:$D$12)</f>
        <v>2526.0087826194008</v>
      </c>
      <c r="AO17" s="5">
        <f>($AK$2+(I17+AA17)*12*7.57%)*SUM(Fasering!$D$5)</f>
        <v>0</v>
      </c>
      <c r="AP17" s="112">
        <f>($AK$2+(J17+AB17)*12*7.57%)*SUM(Fasering!$D$5:$D$7)</f>
        <v>523.872506883553</v>
      </c>
      <c r="AQ17" s="112">
        <f>($AK$2+(K17+AC17)*12*7.57%)*SUM(Fasering!$D$5:$D$8)</f>
        <v>863.18440380549259</v>
      </c>
      <c r="AR17" s="9">
        <f>($AK$2+(L17+AD17)*12*7.57%)*SUM(Fasering!$D$5:$D$9)</f>
        <v>1230.7394823057307</v>
      </c>
      <c r="AS17" s="9">
        <f>($AK$2+(M17+AE17)*12*7.57%)*SUM(Fasering!$D$5:$D$10)</f>
        <v>1626.5377423842672</v>
      </c>
      <c r="AT17" s="9">
        <f>($AK$2+(N17+AF17)*12*7.57%)*SUM(Fasering!$D$5:$D$11)</f>
        <v>2049.5942596879581</v>
      </c>
      <c r="AU17" s="82">
        <f>($AK$2+(O17+AG17)*12*7.57%)*SUM(Fasering!$D$5:$D$12)</f>
        <v>2501.8153919144006</v>
      </c>
    </row>
    <row r="18" spans="1:47" ht="15" x14ac:dyDescent="0.3">
      <c r="A18" s="32">
        <f t="shared" si="8"/>
        <v>9</v>
      </c>
      <c r="B18" s="129">
        <v>22080.55</v>
      </c>
      <c r="C18" s="130"/>
      <c r="D18" s="129">
        <f t="shared" si="0"/>
        <v>30917.186109999995</v>
      </c>
      <c r="E18" s="131">
        <f t="shared" si="1"/>
        <v>766.41702408781373</v>
      </c>
      <c r="F18" s="129">
        <f t="shared" si="2"/>
        <v>2576.4321758333331</v>
      </c>
      <c r="G18" s="131">
        <f t="shared" si="3"/>
        <v>63.868085340651142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2071.5416567138709</v>
      </c>
      <c r="K18" s="45">
        <f>GEW!$E$12+($F18-GEW!$E$12)*SUM(Fasering!$D$5:$D$8)</f>
        <v>2172.5651809549904</v>
      </c>
      <c r="L18" s="45">
        <f>GEW!$E$12+($F18-GEW!$E$12)*SUM(Fasering!$D$5:$D$9)</f>
        <v>2273.5887051961099</v>
      </c>
      <c r="M18" s="45">
        <f>GEW!$E$12+($F18-GEW!$E$12)*SUM(Fasering!$D$5:$D$10)</f>
        <v>2374.6122294372294</v>
      </c>
      <c r="N18" s="45">
        <f>GEW!$E$12+($F18-GEW!$E$12)*SUM(Fasering!$D$5:$D$11)</f>
        <v>2475.4086515922136</v>
      </c>
      <c r="O18" s="55">
        <f>GEW!$E$12+($F18-GEW!$E$12)*SUM(Fasering!$D$5:$D$12)</f>
        <v>2576.4321758333331</v>
      </c>
      <c r="P18" s="129">
        <f t="shared" si="4"/>
        <v>53.267108499999992</v>
      </c>
      <c r="Q18" s="131">
        <f t="shared" si="5"/>
        <v>1.320457128054358</v>
      </c>
      <c r="R18" s="45">
        <f>$P18*SUM(Fasering!$D$5)</f>
        <v>0</v>
      </c>
      <c r="S18" s="45">
        <f>$P18*SUM(Fasering!$D$5:$D$7)</f>
        <v>13.77294026406647</v>
      </c>
      <c r="T18" s="45">
        <f>$P18*SUM(Fasering!$D$5:$D$8)</f>
        <v>21.675326843089643</v>
      </c>
      <c r="U18" s="45">
        <f>$P18*SUM(Fasering!$D$5:$D$9)</f>
        <v>29.577713422112819</v>
      </c>
      <c r="V18" s="45">
        <f>$P18*SUM(Fasering!$D$5:$D$10)</f>
        <v>37.480100001135995</v>
      </c>
      <c r="W18" s="45">
        <f>$P18*SUM(Fasering!$D$5:$D$11)</f>
        <v>45.364721920976827</v>
      </c>
      <c r="X18" s="55">
        <f>$P18*SUM(Fasering!$D$5:$D$12)</f>
        <v>53.267108500000006</v>
      </c>
      <c r="Y18" s="129">
        <f t="shared" si="6"/>
        <v>26.63413766666666</v>
      </c>
      <c r="Z18" s="131">
        <f t="shared" si="7"/>
        <v>0.66024302654857003</v>
      </c>
      <c r="AA18" s="54">
        <f>$Y18*SUM(Fasering!$D$5)</f>
        <v>0</v>
      </c>
      <c r="AB18" s="45">
        <f>$Y18*SUM(Fasering!$D$5:$D$7)</f>
        <v>6.8866209824008502</v>
      </c>
      <c r="AC18" s="45">
        <f>$Y18*SUM(Fasering!$D$5:$D$8)</f>
        <v>10.837900824086312</v>
      </c>
      <c r="AD18" s="45">
        <f>$Y18*SUM(Fasering!$D$5:$D$9)</f>
        <v>14.789180665771772</v>
      </c>
      <c r="AE18" s="45">
        <f>$Y18*SUM(Fasering!$D$5:$D$10)</f>
        <v>18.740460507457232</v>
      </c>
      <c r="AF18" s="45">
        <f>$Y18*SUM(Fasering!$D$5:$D$11)</f>
        <v>22.682857824981205</v>
      </c>
      <c r="AG18" s="55">
        <f>$Y18*SUM(Fasering!$D$5:$D$12)</f>
        <v>26.634137666666668</v>
      </c>
      <c r="AH18" s="5">
        <f>($AK$2+(I18+R18)*12*7.57%)*SUM(Fasering!$D$5)</f>
        <v>0</v>
      </c>
      <c r="AI18" s="112">
        <f>($AK$2+(J18+S18)*12*7.57%)*SUM(Fasering!$D$5:$D$7)</f>
        <v>525.56684706953308</v>
      </c>
      <c r="AJ18" s="112">
        <f>($AK$2+(K18+T18)*12*7.57%)*SUM(Fasering!$D$5:$D$8)</f>
        <v>867.38082037921936</v>
      </c>
      <c r="AK18" s="9">
        <f>($AK$2+(L18+U18)*12*7.57%)*SUM(Fasering!$D$5:$D$9)</f>
        <v>1238.553537548793</v>
      </c>
      <c r="AL18" s="9">
        <f>($AK$2+(M18+V18)*12*7.57%)*SUM(Fasering!$D$5:$D$10)</f>
        <v>1639.0849985782538</v>
      </c>
      <c r="AM18" s="9">
        <f>($AK$2+(N18+W18)*12*7.57%)*SUM(Fasering!$D$5:$D$11)</f>
        <v>2067.9758799451556</v>
      </c>
      <c r="AN18" s="82">
        <f>($AK$2+(O18+X18)*12*7.57%)*SUM(Fasering!$D$5:$D$12)</f>
        <v>2527.1588298884003</v>
      </c>
      <c r="AO18" s="5">
        <f>($AK$2+(I18+AA18)*12*7.57%)*SUM(Fasering!$D$5)</f>
        <v>0</v>
      </c>
      <c r="AP18" s="112">
        <f>($AK$2+(J18+AB18)*12*7.57%)*SUM(Fasering!$D$5:$D$7)</f>
        <v>523.94939350428865</v>
      </c>
      <c r="AQ18" s="112">
        <f>($AK$2+(K18+AC18)*12*7.57%)*SUM(Fasering!$D$5:$D$8)</f>
        <v>863.37483090639148</v>
      </c>
      <c r="AR18" s="9">
        <f>($AK$2+(L18+AD18)*12*7.57%)*SUM(Fasering!$D$5:$D$9)</f>
        <v>1231.0940724328204</v>
      </c>
      <c r="AS18" s="9">
        <f>($AK$2+(M18+AE18)*12*7.57%)*SUM(Fasering!$D$5:$D$10)</f>
        <v>1627.1071180835759</v>
      </c>
      <c r="AT18" s="9">
        <f>($AK$2+(N18+AF18)*12*7.57%)*SUM(Fasering!$D$5:$D$11)</f>
        <v>2050.4283900927699</v>
      </c>
      <c r="AU18" s="82">
        <f>($AK$2+(O18+AG18)*12*7.57%)*SUM(Fasering!$D$5:$D$12)</f>
        <v>2502.9654391834001</v>
      </c>
    </row>
    <row r="19" spans="1:47" ht="15" x14ac:dyDescent="0.3">
      <c r="A19" s="32">
        <f t="shared" si="8"/>
        <v>10</v>
      </c>
      <c r="B19" s="129">
        <v>23076.77</v>
      </c>
      <c r="C19" s="130"/>
      <c r="D19" s="129">
        <f t="shared" si="0"/>
        <v>32312.093353999997</v>
      </c>
      <c r="E19" s="131">
        <f t="shared" si="1"/>
        <v>800.99587143250221</v>
      </c>
      <c r="F19" s="129">
        <f t="shared" si="2"/>
        <v>2692.6744461666667</v>
      </c>
      <c r="G19" s="131">
        <f t="shared" si="3"/>
        <v>66.749655952708522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2101.5976873591321</v>
      </c>
      <c r="K19" s="45">
        <f>GEW!$E$12+($F19-GEW!$E$12)*SUM(Fasering!$D$5:$D$8)</f>
        <v>2219.866212931558</v>
      </c>
      <c r="L19" s="45">
        <f>GEW!$E$12+($F19-GEW!$E$12)*SUM(Fasering!$D$5:$D$9)</f>
        <v>2338.1347385039835</v>
      </c>
      <c r="M19" s="45">
        <f>GEW!$E$12+($F19-GEW!$E$12)*SUM(Fasering!$D$5:$D$10)</f>
        <v>2456.403264076409</v>
      </c>
      <c r="N19" s="45">
        <f>GEW!$E$12+($F19-GEW!$E$12)*SUM(Fasering!$D$5:$D$11)</f>
        <v>2574.4059205942413</v>
      </c>
      <c r="O19" s="55">
        <f>GEW!$E$12+($F19-GEW!$E$12)*SUM(Fasering!$D$5:$D$12)</f>
        <v>2692.6744461666667</v>
      </c>
      <c r="P19" s="129">
        <f t="shared" si="4"/>
        <v>4.5926560000000674</v>
      </c>
      <c r="Q19" s="131">
        <f t="shared" si="5"/>
        <v>0.11384896839109833</v>
      </c>
      <c r="R19" s="45">
        <f>$P19*SUM(Fasering!$D$5)</f>
        <v>0</v>
      </c>
      <c r="S19" s="45">
        <f>$P19*SUM(Fasering!$D$5:$D$7)</f>
        <v>1.1874940938723451</v>
      </c>
      <c r="T19" s="45">
        <f>$P19*SUM(Fasering!$D$5:$D$8)</f>
        <v>1.8688328066066922</v>
      </c>
      <c r="U19" s="45">
        <f>$P19*SUM(Fasering!$D$5:$D$9)</f>
        <v>2.5501715193410393</v>
      </c>
      <c r="V19" s="45">
        <f>$P19*SUM(Fasering!$D$5:$D$10)</f>
        <v>3.2315102320753861</v>
      </c>
      <c r="W19" s="45">
        <f>$P19*SUM(Fasering!$D$5:$D$11)</f>
        <v>3.9113172872657214</v>
      </c>
      <c r="X19" s="55">
        <f>$P19*SUM(Fasering!$D$5:$D$12)</f>
        <v>4.5926560000000682</v>
      </c>
      <c r="Y19" s="129">
        <f t="shared" si="6"/>
        <v>0</v>
      </c>
      <c r="Z19" s="131">
        <f t="shared" si="7"/>
        <v>0</v>
      </c>
      <c r="AA19" s="54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55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529.67032499297738</v>
      </c>
      <c r="AJ19" s="112">
        <f>($AK$2+(K19+T19)*12*7.57%)*SUM(Fasering!$D$5:$D$8)</f>
        <v>877.54401128406198</v>
      </c>
      <c r="AK19" s="9">
        <f>($AK$2+(L19+U19)*12*7.57%)*SUM(Fasering!$D$5:$D$9)</f>
        <v>1257.4781923777346</v>
      </c>
      <c r="AL19" s="9">
        <f>($AK$2+(M19+V19)*12*7.57%)*SUM(Fasering!$D$5:$D$10)</f>
        <v>1669.472868273996</v>
      </c>
      <c r="AM19" s="9">
        <f>($AK$2+(N19+W19)*12*7.57%)*SUM(Fasering!$D$5:$D$11)</f>
        <v>2112.493842481063</v>
      </c>
      <c r="AN19" s="82">
        <f>($AK$2+(O19+X19)*12*7.57%)*SUM(Fasering!$D$5:$D$12)</f>
        <v>2588.5374356082011</v>
      </c>
      <c r="AO19" s="5">
        <f>($AK$2+(I19+AA19)*12*7.57%)*SUM(Fasering!$D$5)</f>
        <v>0</v>
      </c>
      <c r="AP19" s="112">
        <f>($AK$2+(J19+AB19)*12*7.57%)*SUM(Fasering!$D$5:$D$7)</f>
        <v>529.39140726098162</v>
      </c>
      <c r="AQ19" s="112">
        <f>($AK$2+(K19+AC19)*12*7.57%)*SUM(Fasering!$D$5:$D$8)</f>
        <v>876.85320845536307</v>
      </c>
      <c r="AR19" s="9">
        <f>($AK$2+(L19+AD19)*12*7.57%)*SUM(Fasering!$D$5:$D$9)</f>
        <v>1256.1918635848995</v>
      </c>
      <c r="AS19" s="9">
        <f>($AK$2+(M19+AE19)*12*7.57%)*SUM(Fasering!$D$5:$D$10)</f>
        <v>1667.4073726495906</v>
      </c>
      <c r="AT19" s="9">
        <f>($AK$2+(N19+AF19)*12*7.57%)*SUM(Fasering!$D$5:$D$11)</f>
        <v>2109.467909510242</v>
      </c>
      <c r="AU19" s="82">
        <f>($AK$2+(O19+AG19)*12*7.57%)*SUM(Fasering!$D$5:$D$12)</f>
        <v>2584.3654668978006</v>
      </c>
    </row>
    <row r="20" spans="1:47" ht="15" x14ac:dyDescent="0.3">
      <c r="A20" s="32">
        <f t="shared" si="8"/>
        <v>11</v>
      </c>
      <c r="B20" s="129">
        <v>23087.58</v>
      </c>
      <c r="C20" s="130"/>
      <c r="D20" s="129">
        <f t="shared" si="0"/>
        <v>32327.229515999999</v>
      </c>
      <c r="E20" s="131">
        <f t="shared" si="1"/>
        <v>801.37108708747417</v>
      </c>
      <c r="F20" s="129">
        <f t="shared" si="2"/>
        <v>2693.9357930000001</v>
      </c>
      <c r="G20" s="131">
        <f t="shared" si="3"/>
        <v>66.78092392395618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2101.9238258539181</v>
      </c>
      <c r="K20" s="45">
        <f>GEW!$E$12+($F20-GEW!$E$12)*SUM(Fasering!$D$5:$D$8)</f>
        <v>2220.3794772262586</v>
      </c>
      <c r="L20" s="45">
        <f>GEW!$E$12+($F20-GEW!$E$12)*SUM(Fasering!$D$5:$D$9)</f>
        <v>2338.8351285985991</v>
      </c>
      <c r="M20" s="45">
        <f>GEW!$E$12+($F20-GEW!$E$12)*SUM(Fasering!$D$5:$D$10)</f>
        <v>2457.2907799709396</v>
      </c>
      <c r="N20" s="45">
        <f>GEW!$E$12+($F20-GEW!$E$12)*SUM(Fasering!$D$5:$D$11)</f>
        <v>2575.4801416276596</v>
      </c>
      <c r="O20" s="55">
        <f>GEW!$E$12+($F20-GEW!$E$12)*SUM(Fasering!$D$5:$D$12)</f>
        <v>2693.9357930000006</v>
      </c>
      <c r="P20" s="129">
        <f t="shared" si="4"/>
        <v>3.3313091666665815</v>
      </c>
      <c r="Q20" s="131">
        <f t="shared" si="5"/>
        <v>8.2580997143438167E-2</v>
      </c>
      <c r="R20" s="45">
        <f>$P20*SUM(Fasering!$D$5)</f>
        <v>0</v>
      </c>
      <c r="S20" s="45">
        <f>$P20*SUM(Fasering!$D$5:$D$7)</f>
        <v>0.86135559908674009</v>
      </c>
      <c r="T20" s="45">
        <f>$P20*SUM(Fasering!$D$5:$D$8)</f>
        <v>1.3555685119059684</v>
      </c>
      <c r="U20" s="45">
        <f>$P20*SUM(Fasering!$D$5:$D$9)</f>
        <v>1.8497814247251967</v>
      </c>
      <c r="V20" s="45">
        <f>$P20*SUM(Fasering!$D$5:$D$10)</f>
        <v>2.3439943375444248</v>
      </c>
      <c r="W20" s="45">
        <f>$P20*SUM(Fasering!$D$5:$D$11)</f>
        <v>2.8370962538473541</v>
      </c>
      <c r="X20" s="55">
        <f>$P20*SUM(Fasering!$D$5:$D$12)</f>
        <v>3.3313091666665824</v>
      </c>
      <c r="Y20" s="129">
        <f t="shared" si="6"/>
        <v>0</v>
      </c>
      <c r="Z20" s="131">
        <f t="shared" si="7"/>
        <v>0</v>
      </c>
      <c r="AA20" s="54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55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529.67032499297738</v>
      </c>
      <c r="AJ20" s="112">
        <f>($AK$2+(K20+T20)*12*7.57%)*SUM(Fasering!$D$5:$D$8)</f>
        <v>877.54401128406175</v>
      </c>
      <c r="AK20" s="9">
        <f>($AK$2+(L20+U20)*12*7.57%)*SUM(Fasering!$D$5:$D$9)</f>
        <v>1257.4781923777346</v>
      </c>
      <c r="AL20" s="9">
        <f>($AK$2+(M20+V20)*12*7.57%)*SUM(Fasering!$D$5:$D$10)</f>
        <v>1669.4728682739953</v>
      </c>
      <c r="AM20" s="9">
        <f>($AK$2+(N20+W20)*12*7.57%)*SUM(Fasering!$D$5:$D$11)</f>
        <v>2112.493842481063</v>
      </c>
      <c r="AN20" s="82">
        <f>($AK$2+(O20+X20)*12*7.57%)*SUM(Fasering!$D$5:$D$12)</f>
        <v>2588.5374356082011</v>
      </c>
      <c r="AO20" s="5">
        <f>($AK$2+(I20+AA20)*12*7.57%)*SUM(Fasering!$D$5)</f>
        <v>0</v>
      </c>
      <c r="AP20" s="112">
        <f>($AK$2+(J20+AB20)*12*7.57%)*SUM(Fasering!$D$5:$D$7)</f>
        <v>529.46801042873756</v>
      </c>
      <c r="AQ20" s="112">
        <f>($AK$2+(K20+AC20)*12*7.57%)*SUM(Fasering!$D$5:$D$8)</f>
        <v>877.04293352086688</v>
      </c>
      <c r="AR20" s="9">
        <f>($AK$2+(L20+AD20)*12*7.57%)*SUM(Fasering!$D$5:$D$9)</f>
        <v>1256.545146467281</v>
      </c>
      <c r="AS20" s="9">
        <f>($AK$2+(M20+AE20)*12*7.57%)*SUM(Fasering!$D$5:$D$10)</f>
        <v>1667.9746492679801</v>
      </c>
      <c r="AT20" s="9">
        <f>($AK$2+(N20+AF20)*12*7.57%)*SUM(Fasering!$D$5:$D$11)</f>
        <v>2110.2989647799213</v>
      </c>
      <c r="AU20" s="82">
        <f>($AK$2+(O20+AG20)*12*7.57%)*SUM(Fasering!$D$5:$D$12)</f>
        <v>2585.5112743612012</v>
      </c>
    </row>
    <row r="21" spans="1:47" ht="15" x14ac:dyDescent="0.3">
      <c r="A21" s="32">
        <f t="shared" si="8"/>
        <v>12</v>
      </c>
      <c r="B21" s="129">
        <v>24083.71</v>
      </c>
      <c r="C21" s="130"/>
      <c r="D21" s="129">
        <f t="shared" si="0"/>
        <v>33722.010741999999</v>
      </c>
      <c r="E21" s="131">
        <f t="shared" si="1"/>
        <v>835.9468105275422</v>
      </c>
      <c r="F21" s="129">
        <f t="shared" si="2"/>
        <v>2810.1675618333329</v>
      </c>
      <c r="G21" s="131">
        <f t="shared" si="3"/>
        <v>69.662234210628512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2131.9771411925622</v>
      </c>
      <c r="K21" s="45">
        <f>GEW!$E$12+($F21-GEW!$E$12)*SUM(Fasering!$D$5:$D$8)</f>
        <v>2267.6762359570789</v>
      </c>
      <c r="L21" s="45">
        <f>GEW!$E$12+($F21-GEW!$E$12)*SUM(Fasering!$D$5:$D$9)</f>
        <v>2403.3753307215957</v>
      </c>
      <c r="M21" s="45">
        <f>GEW!$E$12+($F21-GEW!$E$12)*SUM(Fasering!$D$5:$D$10)</f>
        <v>2539.074425486112</v>
      </c>
      <c r="N21" s="45">
        <f>GEW!$E$12+($F21-GEW!$E$12)*SUM(Fasering!$D$5:$D$11)</f>
        <v>2674.4684670688166</v>
      </c>
      <c r="O21" s="55">
        <f>GEW!$E$12+($F21-GEW!$E$12)*SUM(Fasering!$D$5:$D$12)</f>
        <v>2810.1675618333329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55">
        <f>$P21*SUM(Fasering!$D$5:$D$12)</f>
        <v>0</v>
      </c>
      <c r="Y21" s="129">
        <f t="shared" si="6"/>
        <v>0</v>
      </c>
      <c r="Z21" s="131">
        <f t="shared" si="7"/>
        <v>0</v>
      </c>
      <c r="AA21" s="54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55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536.52691084471553</v>
      </c>
      <c r="AJ21" s="112">
        <f>($AK$2+(K21+T21)*12*7.57%)*SUM(Fasering!$D$5:$D$8)</f>
        <v>894.52589647187597</v>
      </c>
      <c r="AK21" s="9">
        <f>($AK$2+(L21+U21)*12*7.57%)*SUM(Fasering!$D$5:$D$9)</f>
        <v>1289.0997882459153</v>
      </c>
      <c r="AL21" s="9">
        <f>($AK$2+(M21+V21)*12*7.57%)*SUM(Fasering!$D$5:$D$10)</f>
        <v>1720.2485861668335</v>
      </c>
      <c r="AM21" s="9">
        <f>($AK$2+(N21+W21)*12*7.57%)*SUM(Fasering!$D$5:$D$11)</f>
        <v>2186.8798237795127</v>
      </c>
      <c r="AN21" s="82">
        <f>($AK$2+(O21+X21)*12*7.57%)*SUM(Fasering!$D$5:$D$12)</f>
        <v>2691.0962131694005</v>
      </c>
      <c r="AO21" s="5">
        <f>($AK$2+(I21+AA21)*12*7.57%)*SUM(Fasering!$D$5)</f>
        <v>0</v>
      </c>
      <c r="AP21" s="112">
        <f>($AK$2+(J21+AB21)*12*7.57%)*SUM(Fasering!$D$5:$D$7)</f>
        <v>536.52691084471553</v>
      </c>
      <c r="AQ21" s="112">
        <f>($AK$2+(K21+AC21)*12*7.57%)*SUM(Fasering!$D$5:$D$8)</f>
        <v>894.52589647187597</v>
      </c>
      <c r="AR21" s="9">
        <f>($AK$2+(L21+AD21)*12*7.57%)*SUM(Fasering!$D$5:$D$9)</f>
        <v>1289.0997882459153</v>
      </c>
      <c r="AS21" s="9">
        <f>($AK$2+(M21+AE21)*12*7.57%)*SUM(Fasering!$D$5:$D$10)</f>
        <v>1720.2485861668335</v>
      </c>
      <c r="AT21" s="9">
        <f>($AK$2+(N21+AF21)*12*7.57%)*SUM(Fasering!$D$5:$D$11)</f>
        <v>2186.8798237795127</v>
      </c>
      <c r="AU21" s="82">
        <f>($AK$2+(O21+AG21)*12*7.57%)*SUM(Fasering!$D$5:$D$12)</f>
        <v>2691.0962131694005</v>
      </c>
    </row>
    <row r="22" spans="1:47" ht="15" x14ac:dyDescent="0.3">
      <c r="A22" s="32">
        <f t="shared" si="8"/>
        <v>13</v>
      </c>
      <c r="B22" s="129">
        <v>24094.65</v>
      </c>
      <c r="C22" s="130"/>
      <c r="D22" s="129">
        <f t="shared" si="0"/>
        <v>33737.328929999996</v>
      </c>
      <c r="E22" s="131">
        <f t="shared" si="1"/>
        <v>836.32653848918801</v>
      </c>
      <c r="F22" s="129">
        <f t="shared" si="2"/>
        <v>2811.4440774999998</v>
      </c>
      <c r="G22" s="131">
        <f t="shared" si="3"/>
        <v>69.693878207432334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2132.3072017969057</v>
      </c>
      <c r="K22" s="45">
        <f>GEW!$E$12+($F22-GEW!$E$12)*SUM(Fasering!$D$5:$D$8)</f>
        <v>2268.1956727178585</v>
      </c>
      <c r="L22" s="45">
        <f>GEW!$E$12+($F22-GEW!$E$12)*SUM(Fasering!$D$5:$D$9)</f>
        <v>2404.0841436388109</v>
      </c>
      <c r="M22" s="45">
        <f>GEW!$E$12+($F22-GEW!$E$12)*SUM(Fasering!$D$5:$D$10)</f>
        <v>2539.9726145597633</v>
      </c>
      <c r="N22" s="45">
        <f>GEW!$E$12+($F22-GEW!$E$12)*SUM(Fasering!$D$5:$D$11)</f>
        <v>2675.5556065790474</v>
      </c>
      <c r="O22" s="55">
        <f>GEW!$E$12+($F22-GEW!$E$12)*SUM(Fasering!$D$5:$D$12)</f>
        <v>2811.4440775000003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55">
        <f>$P22*SUM(Fasering!$D$5:$D$12)</f>
        <v>0</v>
      </c>
      <c r="Y22" s="129">
        <f t="shared" si="6"/>
        <v>0</v>
      </c>
      <c r="Z22" s="131">
        <f t="shared" si="7"/>
        <v>0</v>
      </c>
      <c r="AA22" s="54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55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536.6044352346554</v>
      </c>
      <c r="AJ22" s="112">
        <f>($AK$2+(K22+T22)*12*7.57%)*SUM(Fasering!$D$5:$D$8)</f>
        <v>894.71790315241367</v>
      </c>
      <c r="AK22" s="9">
        <f>($AK$2+(L22+U22)*12*7.57%)*SUM(Fasering!$D$5:$D$9)</f>
        <v>1289.4573196735987</v>
      </c>
      <c r="AL22" s="9">
        <f>($AK$2+(M22+V22)*12*7.57%)*SUM(Fasering!$D$5:$D$10)</f>
        <v>1720.8226847982107</v>
      </c>
      <c r="AM22" s="9">
        <f>($AK$2+(N22+W22)*12*7.57%)*SUM(Fasering!$D$5:$D$11)</f>
        <v>2187.7208732383738</v>
      </c>
      <c r="AN22" s="82">
        <f>($AK$2+(O22+X22)*12*7.57%)*SUM(Fasering!$D$5:$D$12)</f>
        <v>2692.2558000010008</v>
      </c>
      <c r="AO22" s="5">
        <f>($AK$2+(I22+AA22)*12*7.57%)*SUM(Fasering!$D$5)</f>
        <v>0</v>
      </c>
      <c r="AP22" s="112">
        <f>($AK$2+(J22+AB22)*12*7.57%)*SUM(Fasering!$D$5:$D$7)</f>
        <v>536.6044352346554</v>
      </c>
      <c r="AQ22" s="112">
        <f>($AK$2+(K22+AC22)*12*7.57%)*SUM(Fasering!$D$5:$D$8)</f>
        <v>894.71790315241367</v>
      </c>
      <c r="AR22" s="9">
        <f>($AK$2+(L22+AD22)*12*7.57%)*SUM(Fasering!$D$5:$D$9)</f>
        <v>1289.4573196735987</v>
      </c>
      <c r="AS22" s="9">
        <f>($AK$2+(M22+AE22)*12*7.57%)*SUM(Fasering!$D$5:$D$10)</f>
        <v>1720.8226847982107</v>
      </c>
      <c r="AT22" s="9">
        <f>($AK$2+(N22+AF22)*12*7.57%)*SUM(Fasering!$D$5:$D$11)</f>
        <v>2187.7208732383738</v>
      </c>
      <c r="AU22" s="82">
        <f>($AK$2+(O22+AG22)*12*7.57%)*SUM(Fasering!$D$5:$D$12)</f>
        <v>2692.2558000010008</v>
      </c>
    </row>
    <row r="23" spans="1:47" ht="15" x14ac:dyDescent="0.3">
      <c r="A23" s="32">
        <f t="shared" si="8"/>
        <v>14</v>
      </c>
      <c r="B23" s="129">
        <v>25090.87</v>
      </c>
      <c r="C23" s="130"/>
      <c r="D23" s="129">
        <f t="shared" si="0"/>
        <v>35132.236173999998</v>
      </c>
      <c r="E23" s="131">
        <f t="shared" si="1"/>
        <v>870.90538583387661</v>
      </c>
      <c r="F23" s="129">
        <f t="shared" si="2"/>
        <v>2927.686347833333</v>
      </c>
      <c r="G23" s="131">
        <f t="shared" si="3"/>
        <v>72.575448819489708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2162.3632324421669</v>
      </c>
      <c r="K23" s="45">
        <f>GEW!$E$12+($F23-GEW!$E$12)*SUM(Fasering!$D$5:$D$8)</f>
        <v>2315.4967046944257</v>
      </c>
      <c r="L23" s="45">
        <f>GEW!$E$12+($F23-GEW!$E$12)*SUM(Fasering!$D$5:$D$9)</f>
        <v>2468.6301769466841</v>
      </c>
      <c r="M23" s="45">
        <f>GEW!$E$12+($F23-GEW!$E$12)*SUM(Fasering!$D$5:$D$10)</f>
        <v>2621.7636491989424</v>
      </c>
      <c r="N23" s="45">
        <f>GEW!$E$12+($F23-GEW!$E$12)*SUM(Fasering!$D$5:$D$11)</f>
        <v>2774.5528755810747</v>
      </c>
      <c r="O23" s="55">
        <f>GEW!$E$12+($F23-GEW!$E$12)*SUM(Fasering!$D$5:$D$12)</f>
        <v>2927.6863478333335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55">
        <f>$P23*SUM(Fasering!$D$5:$D$12)</f>
        <v>0</v>
      </c>
      <c r="Y23" s="129">
        <f t="shared" si="6"/>
        <v>0</v>
      </c>
      <c r="Z23" s="131">
        <f t="shared" si="7"/>
        <v>0</v>
      </c>
      <c r="AA23" s="54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55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543.66397341983782</v>
      </c>
      <c r="AJ23" s="112">
        <f>($AK$2+(K23+T23)*12*7.57%)*SUM(Fasering!$D$5:$D$8)</f>
        <v>912.20244568306146</v>
      </c>
      <c r="AK23" s="9">
        <f>($AK$2+(L23+U23)*12*7.57%)*SUM(Fasering!$D$5:$D$9)</f>
        <v>1322.0149027528262</v>
      </c>
      <c r="AL23" s="9">
        <f>($AK$2+(M23+V23)*12*7.57%)*SUM(Fasering!$D$5:$D$10)</f>
        <v>1773.1013446291324</v>
      </c>
      <c r="AM23" s="9">
        <f>($AK$2+(N23+W23)*12*7.57%)*SUM(Fasering!$D$5:$D$11)</f>
        <v>2264.3086512920145</v>
      </c>
      <c r="AN23" s="82">
        <f>($AK$2+(O23+X23)*12*7.57%)*SUM(Fasering!$D$5:$D$12)</f>
        <v>2797.8502783718013</v>
      </c>
      <c r="AO23" s="5">
        <f>($AK$2+(I23+AA23)*12*7.57%)*SUM(Fasering!$D$5)</f>
        <v>0</v>
      </c>
      <c r="AP23" s="112">
        <f>($AK$2+(J23+AB23)*12*7.57%)*SUM(Fasering!$D$5:$D$7)</f>
        <v>543.66397341983782</v>
      </c>
      <c r="AQ23" s="112">
        <f>($AK$2+(K23+AC23)*12*7.57%)*SUM(Fasering!$D$5:$D$8)</f>
        <v>912.20244568306146</v>
      </c>
      <c r="AR23" s="9">
        <f>($AK$2+(L23+AD23)*12*7.57%)*SUM(Fasering!$D$5:$D$9)</f>
        <v>1322.0149027528262</v>
      </c>
      <c r="AS23" s="9">
        <f>($AK$2+(M23+AE23)*12*7.57%)*SUM(Fasering!$D$5:$D$10)</f>
        <v>1773.1013446291324</v>
      </c>
      <c r="AT23" s="9">
        <f>($AK$2+(N23+AF23)*12*7.57%)*SUM(Fasering!$D$5:$D$11)</f>
        <v>2264.3086512920145</v>
      </c>
      <c r="AU23" s="82">
        <f>($AK$2+(O23+AG23)*12*7.57%)*SUM(Fasering!$D$5:$D$12)</f>
        <v>2797.8502783718013</v>
      </c>
    </row>
    <row r="24" spans="1:47" ht="15" x14ac:dyDescent="0.3">
      <c r="A24" s="32">
        <f t="shared" si="8"/>
        <v>15</v>
      </c>
      <c r="B24" s="129">
        <v>25101.68</v>
      </c>
      <c r="C24" s="130"/>
      <c r="D24" s="129">
        <f t="shared" si="0"/>
        <v>35147.372336</v>
      </c>
      <c r="E24" s="131">
        <f t="shared" si="1"/>
        <v>871.28060148884856</v>
      </c>
      <c r="F24" s="129">
        <f t="shared" si="2"/>
        <v>2928.9476946666668</v>
      </c>
      <c r="G24" s="131">
        <f t="shared" si="3"/>
        <v>72.60671679073738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2162.6893709369529</v>
      </c>
      <c r="K24" s="45">
        <f>GEW!$E$12+($F24-GEW!$E$12)*SUM(Fasering!$D$5:$D$8)</f>
        <v>2316.0099689891267</v>
      </c>
      <c r="L24" s="45">
        <f>GEW!$E$12+($F24-GEW!$E$12)*SUM(Fasering!$D$5:$D$9)</f>
        <v>2469.3305670413001</v>
      </c>
      <c r="M24" s="45">
        <f>GEW!$E$12+($F24-GEW!$E$12)*SUM(Fasering!$D$5:$D$10)</f>
        <v>2622.6511650934735</v>
      </c>
      <c r="N24" s="45">
        <f>GEW!$E$12+($F24-GEW!$E$12)*SUM(Fasering!$D$5:$D$11)</f>
        <v>2775.6270966144934</v>
      </c>
      <c r="O24" s="55">
        <f>GEW!$E$12+($F24-GEW!$E$12)*SUM(Fasering!$D$5:$D$12)</f>
        <v>2928.9476946666673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55">
        <f>$P24*SUM(Fasering!$D$5:$D$12)</f>
        <v>0</v>
      </c>
      <c r="Y24" s="129">
        <f t="shared" si="6"/>
        <v>0</v>
      </c>
      <c r="Z24" s="131">
        <f t="shared" si="7"/>
        <v>0</v>
      </c>
      <c r="AA24" s="54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55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543.74057658759386</v>
      </c>
      <c r="AJ24" s="112">
        <f>($AK$2+(K24+T24)*12*7.57%)*SUM(Fasering!$D$5:$D$8)</f>
        <v>912.39217074856549</v>
      </c>
      <c r="AK24" s="9">
        <f>($AK$2+(L24+U24)*12*7.57%)*SUM(Fasering!$D$5:$D$9)</f>
        <v>1322.3681856352084</v>
      </c>
      <c r="AL24" s="9">
        <f>($AK$2+(M24+V24)*12*7.57%)*SUM(Fasering!$D$5:$D$10)</f>
        <v>1773.6686212475224</v>
      </c>
      <c r="AM24" s="9">
        <f>($AK$2+(N24+W24)*12*7.57%)*SUM(Fasering!$D$5:$D$11)</f>
        <v>2265.1397065616943</v>
      </c>
      <c r="AN24" s="82">
        <f>($AK$2+(O24+X24)*12*7.57%)*SUM(Fasering!$D$5:$D$12)</f>
        <v>2798.9960858352015</v>
      </c>
      <c r="AO24" s="5">
        <f>($AK$2+(I24+AA24)*12*7.57%)*SUM(Fasering!$D$5)</f>
        <v>0</v>
      </c>
      <c r="AP24" s="112">
        <f>($AK$2+(J24+AB24)*12*7.57%)*SUM(Fasering!$D$5:$D$7)</f>
        <v>543.74057658759386</v>
      </c>
      <c r="AQ24" s="112">
        <f>($AK$2+(K24+AC24)*12*7.57%)*SUM(Fasering!$D$5:$D$8)</f>
        <v>912.39217074856549</v>
      </c>
      <c r="AR24" s="9">
        <f>($AK$2+(L24+AD24)*12*7.57%)*SUM(Fasering!$D$5:$D$9)</f>
        <v>1322.3681856352084</v>
      </c>
      <c r="AS24" s="9">
        <f>($AK$2+(M24+AE24)*12*7.57%)*SUM(Fasering!$D$5:$D$10)</f>
        <v>1773.6686212475224</v>
      </c>
      <c r="AT24" s="9">
        <f>($AK$2+(N24+AF24)*12*7.57%)*SUM(Fasering!$D$5:$D$11)</f>
        <v>2265.1397065616943</v>
      </c>
      <c r="AU24" s="82">
        <f>($AK$2+(O24+AG24)*12*7.57%)*SUM(Fasering!$D$5:$D$12)</f>
        <v>2798.9960858352015</v>
      </c>
    </row>
    <row r="25" spans="1:47" ht="15" x14ac:dyDescent="0.3">
      <c r="A25" s="32">
        <f t="shared" si="8"/>
        <v>16</v>
      </c>
      <c r="B25" s="129">
        <v>26097.9</v>
      </c>
      <c r="C25" s="130"/>
      <c r="D25" s="129">
        <f t="shared" si="0"/>
        <v>36542.279580000002</v>
      </c>
      <c r="E25" s="131">
        <f t="shared" si="1"/>
        <v>905.85944883353704</v>
      </c>
      <c r="F25" s="129">
        <f t="shared" si="2"/>
        <v>3045.189965</v>
      </c>
      <c r="G25" s="131">
        <f t="shared" si="3"/>
        <v>75.488287402794754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2192.7454015822141</v>
      </c>
      <c r="K25" s="45">
        <f>GEW!$E$12+($F25-GEW!$E$12)*SUM(Fasering!$D$5:$D$8)</f>
        <v>2363.3110009656939</v>
      </c>
      <c r="L25" s="45">
        <f>GEW!$E$12+($F25-GEW!$E$12)*SUM(Fasering!$D$5:$D$9)</f>
        <v>2533.8766003491733</v>
      </c>
      <c r="M25" s="45">
        <f>GEW!$E$12+($F25-GEW!$E$12)*SUM(Fasering!$D$5:$D$10)</f>
        <v>2704.4421997326526</v>
      </c>
      <c r="N25" s="45">
        <f>GEW!$E$12+($F25-GEW!$E$12)*SUM(Fasering!$D$5:$D$11)</f>
        <v>2874.6243656165207</v>
      </c>
      <c r="O25" s="55">
        <f>GEW!$E$12+($F25-GEW!$E$12)*SUM(Fasering!$D$5:$D$12)</f>
        <v>3045.1899650000005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55">
        <f>$P25*SUM(Fasering!$D$5:$D$12)</f>
        <v>0</v>
      </c>
      <c r="Y25" s="129">
        <f t="shared" si="6"/>
        <v>0</v>
      </c>
      <c r="Z25" s="131">
        <f t="shared" si="7"/>
        <v>0</v>
      </c>
      <c r="AA25" s="54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55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550.80011477277617</v>
      </c>
      <c r="AJ25" s="112">
        <f>($AK$2+(K25+T25)*12*7.57%)*SUM(Fasering!$D$5:$D$8)</f>
        <v>929.87671327921328</v>
      </c>
      <c r="AK25" s="9">
        <f>($AK$2+(L25+U25)*12*7.57%)*SUM(Fasering!$D$5:$D$9)</f>
        <v>1354.9257687144361</v>
      </c>
      <c r="AL25" s="9">
        <f>($AK$2+(M25+V25)*12*7.57%)*SUM(Fasering!$D$5:$D$10)</f>
        <v>1825.9472810784441</v>
      </c>
      <c r="AM25" s="9">
        <f>($AK$2+(N25+W25)*12*7.57%)*SUM(Fasering!$D$5:$D$11)</f>
        <v>2341.7274846153346</v>
      </c>
      <c r="AN25" s="82">
        <f>($AK$2+(O25+X25)*12*7.57%)*SUM(Fasering!$D$5:$D$12)</f>
        <v>2904.5905642060011</v>
      </c>
      <c r="AO25" s="5">
        <f>($AK$2+(I25+AA25)*12*7.57%)*SUM(Fasering!$D$5)</f>
        <v>0</v>
      </c>
      <c r="AP25" s="112">
        <f>($AK$2+(J25+AB25)*12*7.57%)*SUM(Fasering!$D$5:$D$7)</f>
        <v>550.80011477277617</v>
      </c>
      <c r="AQ25" s="112">
        <f>($AK$2+(K25+AC25)*12*7.57%)*SUM(Fasering!$D$5:$D$8)</f>
        <v>929.87671327921328</v>
      </c>
      <c r="AR25" s="9">
        <f>($AK$2+(L25+AD25)*12*7.57%)*SUM(Fasering!$D$5:$D$9)</f>
        <v>1354.9257687144361</v>
      </c>
      <c r="AS25" s="9">
        <f>($AK$2+(M25+AE25)*12*7.57%)*SUM(Fasering!$D$5:$D$10)</f>
        <v>1825.9472810784441</v>
      </c>
      <c r="AT25" s="9">
        <f>($AK$2+(N25+AF25)*12*7.57%)*SUM(Fasering!$D$5:$D$11)</f>
        <v>2341.7274846153346</v>
      </c>
      <c r="AU25" s="82">
        <f>($AK$2+(O25+AG25)*12*7.57%)*SUM(Fasering!$D$5:$D$12)</f>
        <v>2904.5905642060011</v>
      </c>
    </row>
    <row r="26" spans="1:47" ht="15" x14ac:dyDescent="0.3">
      <c r="A26" s="32">
        <f t="shared" si="8"/>
        <v>17</v>
      </c>
      <c r="B26" s="129">
        <v>26108.75</v>
      </c>
      <c r="C26" s="130"/>
      <c r="D26" s="129">
        <f t="shared" si="0"/>
        <v>36557.471749999997</v>
      </c>
      <c r="E26" s="131">
        <f t="shared" si="1"/>
        <v>906.23605289056241</v>
      </c>
      <c r="F26" s="129">
        <f t="shared" si="2"/>
        <v>3046.4559791666661</v>
      </c>
      <c r="G26" s="131">
        <f t="shared" si="3"/>
        <v>75.51967107421352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2193.0727468799405</v>
      </c>
      <c r="K26" s="45">
        <f>GEW!$E$12+($F26-GEW!$E$12)*SUM(Fasering!$D$5:$D$8)</f>
        <v>2363.8261644807262</v>
      </c>
      <c r="L26" s="45">
        <f>GEW!$E$12+($F26-GEW!$E$12)*SUM(Fasering!$D$5:$D$9)</f>
        <v>2534.5795820815115</v>
      </c>
      <c r="M26" s="45">
        <f>GEW!$E$12+($F26-GEW!$E$12)*SUM(Fasering!$D$5:$D$10)</f>
        <v>2705.3329996822972</v>
      </c>
      <c r="N26" s="45">
        <f>GEW!$E$12+($F26-GEW!$E$12)*SUM(Fasering!$D$5:$D$11)</f>
        <v>2875.7025615658808</v>
      </c>
      <c r="O26" s="55">
        <f>GEW!$E$12+($F26-GEW!$E$12)*SUM(Fasering!$D$5:$D$12)</f>
        <v>3046.4559791666661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55">
        <f>$P26*SUM(Fasering!$D$5:$D$12)</f>
        <v>0</v>
      </c>
      <c r="Y26" s="129">
        <f t="shared" si="6"/>
        <v>0</v>
      </c>
      <c r="Z26" s="131">
        <f t="shared" si="7"/>
        <v>0</v>
      </c>
      <c r="AA26" s="54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55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550.87700139351159</v>
      </c>
      <c r="AJ26" s="112">
        <f>($AK$2+(K26+T26)*12*7.57%)*SUM(Fasering!$D$5:$D$8)</f>
        <v>930.06714038011205</v>
      </c>
      <c r="AK26" s="9">
        <f>($AK$2+(L26+U26)*12*7.57%)*SUM(Fasering!$D$5:$D$9)</f>
        <v>1355.2803588415259</v>
      </c>
      <c r="AL26" s="9">
        <f>($AK$2+(M26+V26)*12*7.57%)*SUM(Fasering!$D$5:$D$10)</f>
        <v>1826.5166567777528</v>
      </c>
      <c r="AM26" s="9">
        <f>($AK$2+(N26+W26)*12*7.57%)*SUM(Fasering!$D$5:$D$11)</f>
        <v>2342.5616150201467</v>
      </c>
      <c r="AN26" s="82">
        <f>($AK$2+(O26+X26)*12*7.57%)*SUM(Fasering!$D$5:$D$12)</f>
        <v>2905.7406114750006</v>
      </c>
      <c r="AO26" s="5">
        <f>($AK$2+(I26+AA26)*12*7.57%)*SUM(Fasering!$D$5)</f>
        <v>0</v>
      </c>
      <c r="AP26" s="112">
        <f>($AK$2+(J26+AB26)*12*7.57%)*SUM(Fasering!$D$5:$D$7)</f>
        <v>550.87700139351159</v>
      </c>
      <c r="AQ26" s="112">
        <f>($AK$2+(K26+AC26)*12*7.57%)*SUM(Fasering!$D$5:$D$8)</f>
        <v>930.06714038011205</v>
      </c>
      <c r="AR26" s="9">
        <f>($AK$2+(L26+AD26)*12*7.57%)*SUM(Fasering!$D$5:$D$9)</f>
        <v>1355.2803588415259</v>
      </c>
      <c r="AS26" s="9">
        <f>($AK$2+(M26+AE26)*12*7.57%)*SUM(Fasering!$D$5:$D$10)</f>
        <v>1826.5166567777528</v>
      </c>
      <c r="AT26" s="9">
        <f>($AK$2+(N26+AF26)*12*7.57%)*SUM(Fasering!$D$5:$D$11)</f>
        <v>2342.5616150201467</v>
      </c>
      <c r="AU26" s="82">
        <f>($AK$2+(O26+AG26)*12*7.57%)*SUM(Fasering!$D$5:$D$12)</f>
        <v>2905.7406114750006</v>
      </c>
    </row>
    <row r="27" spans="1:47" ht="15" x14ac:dyDescent="0.3">
      <c r="A27" s="32">
        <f t="shared" si="8"/>
        <v>18</v>
      </c>
      <c r="B27" s="129">
        <v>27104.959999999999</v>
      </c>
      <c r="C27" s="130"/>
      <c r="D27" s="129">
        <f t="shared" si="0"/>
        <v>37952.364991999995</v>
      </c>
      <c r="E27" s="131">
        <f t="shared" si="1"/>
        <v>940.81455313473748</v>
      </c>
      <c r="F27" s="129">
        <f t="shared" si="2"/>
        <v>3162.6970826666661</v>
      </c>
      <c r="G27" s="131">
        <f t="shared" si="3"/>
        <v>78.401212761228123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2223.1284758244669</v>
      </c>
      <c r="K27" s="45">
        <f>GEW!$E$12+($F27-GEW!$E$12)*SUM(Fasering!$D$5:$D$8)</f>
        <v>2411.1267216522106</v>
      </c>
      <c r="L27" s="45">
        <f>GEW!$E$12+($F27-GEW!$E$12)*SUM(Fasering!$D$5:$D$9)</f>
        <v>2599.1249674799542</v>
      </c>
      <c r="M27" s="45">
        <f>GEW!$E$12+($F27-GEW!$E$12)*SUM(Fasering!$D$5:$D$10)</f>
        <v>2787.1232133076978</v>
      </c>
      <c r="N27" s="45">
        <f>GEW!$E$12+($F27-GEW!$E$12)*SUM(Fasering!$D$5:$D$11)</f>
        <v>2974.6988368389229</v>
      </c>
      <c r="O27" s="55">
        <f>GEW!$E$12+($F27-GEW!$E$12)*SUM(Fasering!$D$5:$D$12)</f>
        <v>3162.6970826666666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55">
        <f>$P27*SUM(Fasering!$D$5:$D$12)</f>
        <v>0</v>
      </c>
      <c r="Y27" s="129">
        <f t="shared" si="6"/>
        <v>0</v>
      </c>
      <c r="Z27" s="131">
        <f t="shared" si="7"/>
        <v>0</v>
      </c>
      <c r="AA27" s="54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55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557.93646871544911</v>
      </c>
      <c r="AJ27" s="112">
        <f>($AK$2+(K27+T27)*12*7.57%)*SUM(Fasering!$D$5:$D$8)</f>
        <v>947.55150740191129</v>
      </c>
      <c r="AK27" s="9">
        <f>($AK$2+(L27+U27)*12*7.57%)*SUM(Fasering!$D$5:$D$9)</f>
        <v>1387.8376151095763</v>
      </c>
      <c r="AL27" s="9">
        <f>($AK$2+(M27+V27)*12*7.57%)*SUM(Fasering!$D$5:$D$10)</f>
        <v>1878.7947918384452</v>
      </c>
      <c r="AM27" s="9">
        <f>($AK$2+(N27+W27)*12*7.57%)*SUM(Fasering!$D$5:$D$11)</f>
        <v>2419.1486242900041</v>
      </c>
      <c r="AN27" s="82">
        <f>($AK$2+(O27+X27)*12*7.57%)*SUM(Fasering!$D$5:$D$12)</f>
        <v>3011.3340298944008</v>
      </c>
      <c r="AO27" s="5">
        <f>($AK$2+(I27+AA27)*12*7.57%)*SUM(Fasering!$D$5)</f>
        <v>0</v>
      </c>
      <c r="AP27" s="112">
        <f>($AK$2+(J27+AB27)*12*7.57%)*SUM(Fasering!$D$5:$D$7)</f>
        <v>557.93646871544911</v>
      </c>
      <c r="AQ27" s="112">
        <f>($AK$2+(K27+AC27)*12*7.57%)*SUM(Fasering!$D$5:$D$8)</f>
        <v>947.55150740191129</v>
      </c>
      <c r="AR27" s="9">
        <f>($AK$2+(L27+AD27)*12*7.57%)*SUM(Fasering!$D$5:$D$9)</f>
        <v>1387.8376151095763</v>
      </c>
      <c r="AS27" s="9">
        <f>($AK$2+(M27+AE27)*12*7.57%)*SUM(Fasering!$D$5:$D$10)</f>
        <v>1878.7947918384452</v>
      </c>
      <c r="AT27" s="9">
        <f>($AK$2+(N27+AF27)*12*7.57%)*SUM(Fasering!$D$5:$D$11)</f>
        <v>2419.1486242900041</v>
      </c>
      <c r="AU27" s="82">
        <f>($AK$2+(O27+AG27)*12*7.57%)*SUM(Fasering!$D$5:$D$12)</f>
        <v>3011.3340298944008</v>
      </c>
    </row>
    <row r="28" spans="1:47" ht="15" x14ac:dyDescent="0.3">
      <c r="A28" s="32">
        <f t="shared" si="8"/>
        <v>19</v>
      </c>
      <c r="B28" s="129">
        <v>27115.78</v>
      </c>
      <c r="C28" s="130"/>
      <c r="D28" s="129">
        <f t="shared" si="0"/>
        <v>37967.515155999994</v>
      </c>
      <c r="E28" s="131">
        <f t="shared" si="1"/>
        <v>941.19011589022273</v>
      </c>
      <c r="F28" s="129">
        <f t="shared" si="2"/>
        <v>3163.9595963333327</v>
      </c>
      <c r="G28" s="131">
        <f t="shared" si="3"/>
        <v>78.432509657518551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2223.4549160199876</v>
      </c>
      <c r="K28" s="45">
        <f>GEW!$E$12+($F28-GEW!$E$12)*SUM(Fasering!$D$5:$D$8)</f>
        <v>2411.6404607519944</v>
      </c>
      <c r="L28" s="45">
        <f>GEW!$E$12+($F28-GEW!$E$12)*SUM(Fasering!$D$5:$D$9)</f>
        <v>2599.8260054840007</v>
      </c>
      <c r="M28" s="45">
        <f>GEW!$E$12+($F28-GEW!$E$12)*SUM(Fasering!$D$5:$D$10)</f>
        <v>2788.011550216007</v>
      </c>
      <c r="N28" s="45">
        <f>GEW!$E$12+($F28-GEW!$E$12)*SUM(Fasering!$D$5:$D$11)</f>
        <v>2975.7740516013264</v>
      </c>
      <c r="O28" s="55">
        <f>GEW!$E$12+($F28-GEW!$E$12)*SUM(Fasering!$D$5:$D$12)</f>
        <v>3163.9595963333331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55">
        <f>$P28*SUM(Fasering!$D$5:$D$12)</f>
        <v>0</v>
      </c>
      <c r="Y28" s="129">
        <f t="shared" si="6"/>
        <v>0</v>
      </c>
      <c r="Z28" s="131">
        <f t="shared" si="7"/>
        <v>0</v>
      </c>
      <c r="AA28" s="54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55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558.01314274644994</v>
      </c>
      <c r="AJ28" s="112">
        <f>($AK$2+(K28+T28)*12*7.57%)*SUM(Fasering!$D$5:$D$8)</f>
        <v>947.74140797626387</v>
      </c>
      <c r="AK28" s="9">
        <f>($AK$2+(L28+U28)*12*7.57%)*SUM(Fasering!$D$5:$D$9)</f>
        <v>1388.1912248031354</v>
      </c>
      <c r="AL28" s="9">
        <f>($AK$2+(M28+V28)*12*7.57%)*SUM(Fasering!$D$5:$D$10)</f>
        <v>1879.3625932270641</v>
      </c>
      <c r="AM28" s="9">
        <f>($AK$2+(N28+W28)*12*7.57%)*SUM(Fasering!$D$5:$D$11)</f>
        <v>2419.9804483434664</v>
      </c>
      <c r="AN28" s="82">
        <f>($AK$2+(O28+X28)*12*7.57%)*SUM(Fasering!$D$5:$D$12)</f>
        <v>3012.4808973092004</v>
      </c>
      <c r="AO28" s="5">
        <f>($AK$2+(I28+AA28)*12*7.57%)*SUM(Fasering!$D$5)</f>
        <v>0</v>
      </c>
      <c r="AP28" s="112">
        <f>($AK$2+(J28+AB28)*12*7.57%)*SUM(Fasering!$D$5:$D$7)</f>
        <v>558.01314274644994</v>
      </c>
      <c r="AQ28" s="112">
        <f>($AK$2+(K28+AC28)*12*7.57%)*SUM(Fasering!$D$5:$D$8)</f>
        <v>947.74140797626387</v>
      </c>
      <c r="AR28" s="9">
        <f>($AK$2+(L28+AD28)*12*7.57%)*SUM(Fasering!$D$5:$D$9)</f>
        <v>1388.1912248031354</v>
      </c>
      <c r="AS28" s="9">
        <f>($AK$2+(M28+AE28)*12*7.57%)*SUM(Fasering!$D$5:$D$10)</f>
        <v>1879.3625932270641</v>
      </c>
      <c r="AT28" s="9">
        <f>($AK$2+(N28+AF28)*12*7.57%)*SUM(Fasering!$D$5:$D$11)</f>
        <v>2419.9804483434664</v>
      </c>
      <c r="AU28" s="82">
        <f>($AK$2+(O28+AG28)*12*7.57%)*SUM(Fasering!$D$5:$D$12)</f>
        <v>3012.4808973092004</v>
      </c>
    </row>
    <row r="29" spans="1:47" ht="15" x14ac:dyDescent="0.3">
      <c r="A29" s="32">
        <f t="shared" si="8"/>
        <v>20</v>
      </c>
      <c r="B29" s="129">
        <v>28112</v>
      </c>
      <c r="C29" s="130"/>
      <c r="D29" s="129">
        <f t="shared" si="0"/>
        <v>39362.422399999996</v>
      </c>
      <c r="E29" s="131">
        <f t="shared" si="1"/>
        <v>975.76896323491121</v>
      </c>
      <c r="F29" s="129">
        <f t="shared" si="2"/>
        <v>3280.2018666666663</v>
      </c>
      <c r="G29" s="131">
        <f t="shared" si="3"/>
        <v>81.314080269575939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2253.5109466652493</v>
      </c>
      <c r="K29" s="45">
        <f>GEW!$E$12+($F29-GEW!$E$12)*SUM(Fasering!$D$5:$D$8)</f>
        <v>2458.9414927285616</v>
      </c>
      <c r="L29" s="45">
        <f>GEW!$E$12+($F29-GEW!$E$12)*SUM(Fasering!$D$5:$D$9)</f>
        <v>2664.3720387918743</v>
      </c>
      <c r="M29" s="45">
        <f>GEW!$E$12+($F29-GEW!$E$12)*SUM(Fasering!$D$5:$D$10)</f>
        <v>2869.8025848551865</v>
      </c>
      <c r="N29" s="45">
        <f>GEW!$E$12+($F29-GEW!$E$12)*SUM(Fasering!$D$5:$D$11)</f>
        <v>3074.7713206033541</v>
      </c>
      <c r="O29" s="55">
        <f>GEW!$E$12+($F29-GEW!$E$12)*SUM(Fasering!$D$5:$D$12)</f>
        <v>3280.2018666666663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55">
        <f>$P29*SUM(Fasering!$D$5:$D$12)</f>
        <v>0</v>
      </c>
      <c r="Y29" s="129">
        <f t="shared" si="6"/>
        <v>0</v>
      </c>
      <c r="Z29" s="131">
        <f t="shared" si="7"/>
        <v>0</v>
      </c>
      <c r="AA29" s="54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55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565.07268093163248</v>
      </c>
      <c r="AJ29" s="112">
        <f>($AK$2+(K29+T29)*12*7.57%)*SUM(Fasering!$D$5:$D$8)</f>
        <v>965.22595050691166</v>
      </c>
      <c r="AK29" s="9">
        <f>($AK$2+(L29+U29)*12*7.57%)*SUM(Fasering!$D$5:$D$9)</f>
        <v>1420.7488078823631</v>
      </c>
      <c r="AL29" s="9">
        <f>($AK$2+(M29+V29)*12*7.57%)*SUM(Fasering!$D$5:$D$10)</f>
        <v>1931.6412530579864</v>
      </c>
      <c r="AM29" s="9">
        <f>($AK$2+(N29+W29)*12*7.57%)*SUM(Fasering!$D$5:$D$11)</f>
        <v>2496.5682263971066</v>
      </c>
      <c r="AN29" s="82">
        <f>($AK$2+(O29+X29)*12*7.57%)*SUM(Fasering!$D$5:$D$12)</f>
        <v>3118.0753756800009</v>
      </c>
      <c r="AO29" s="5">
        <f>($AK$2+(I29+AA29)*12*7.57%)*SUM(Fasering!$D$5)</f>
        <v>0</v>
      </c>
      <c r="AP29" s="112">
        <f>($AK$2+(J29+AB29)*12*7.57%)*SUM(Fasering!$D$5:$D$7)</f>
        <v>565.07268093163248</v>
      </c>
      <c r="AQ29" s="112">
        <f>($AK$2+(K29+AC29)*12*7.57%)*SUM(Fasering!$D$5:$D$8)</f>
        <v>965.22595050691166</v>
      </c>
      <c r="AR29" s="9">
        <f>($AK$2+(L29+AD29)*12*7.57%)*SUM(Fasering!$D$5:$D$9)</f>
        <v>1420.7488078823631</v>
      </c>
      <c r="AS29" s="9">
        <f>($AK$2+(M29+AE29)*12*7.57%)*SUM(Fasering!$D$5:$D$10)</f>
        <v>1931.6412530579864</v>
      </c>
      <c r="AT29" s="9">
        <f>($AK$2+(N29+AF29)*12*7.57%)*SUM(Fasering!$D$5:$D$11)</f>
        <v>2496.5682263971066</v>
      </c>
      <c r="AU29" s="82">
        <f>($AK$2+(O29+AG29)*12*7.57%)*SUM(Fasering!$D$5:$D$12)</f>
        <v>3118.0753756800009</v>
      </c>
    </row>
    <row r="30" spans="1:47" ht="15" x14ac:dyDescent="0.3">
      <c r="A30" s="32">
        <f t="shared" si="8"/>
        <v>21</v>
      </c>
      <c r="B30" s="129">
        <v>28122.85</v>
      </c>
      <c r="C30" s="130"/>
      <c r="D30" s="129">
        <f t="shared" si="0"/>
        <v>39377.614569999998</v>
      </c>
      <c r="E30" s="131">
        <f t="shared" si="1"/>
        <v>976.14556729193669</v>
      </c>
      <c r="F30" s="129">
        <f t="shared" si="2"/>
        <v>3281.4678808333329</v>
      </c>
      <c r="G30" s="131">
        <f t="shared" si="3"/>
        <v>81.345463940994719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2253.8382919629757</v>
      </c>
      <c r="K30" s="45">
        <f>GEW!$E$12+($F30-GEW!$E$12)*SUM(Fasering!$D$5:$D$8)</f>
        <v>2459.4566562435939</v>
      </c>
      <c r="L30" s="45">
        <f>GEW!$E$12+($F30-GEW!$E$12)*SUM(Fasering!$D$5:$D$9)</f>
        <v>2665.075020524213</v>
      </c>
      <c r="M30" s="45">
        <f>GEW!$E$12+($F30-GEW!$E$12)*SUM(Fasering!$D$5:$D$10)</f>
        <v>2870.6933848048311</v>
      </c>
      <c r="N30" s="45">
        <f>GEW!$E$12+($F30-GEW!$E$12)*SUM(Fasering!$D$5:$D$11)</f>
        <v>3075.8495165527147</v>
      </c>
      <c r="O30" s="55">
        <f>GEW!$E$12+($F30-GEW!$E$12)*SUM(Fasering!$D$5:$D$12)</f>
        <v>3281.4678808333329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55">
        <f>$P30*SUM(Fasering!$D$5:$D$12)</f>
        <v>0</v>
      </c>
      <c r="Y30" s="129">
        <f t="shared" si="6"/>
        <v>0</v>
      </c>
      <c r="Z30" s="131">
        <f t="shared" si="7"/>
        <v>0</v>
      </c>
      <c r="AA30" s="54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55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565.14956755236801</v>
      </c>
      <c r="AJ30" s="112">
        <f>($AK$2+(K30+T30)*12*7.57%)*SUM(Fasering!$D$5:$D$8)</f>
        <v>965.41637760781043</v>
      </c>
      <c r="AK30" s="9">
        <f>($AK$2+(L30+U30)*12*7.57%)*SUM(Fasering!$D$5:$D$9)</f>
        <v>1421.1033980094533</v>
      </c>
      <c r="AL30" s="9">
        <f>($AK$2+(M30+V30)*12*7.57%)*SUM(Fasering!$D$5:$D$10)</f>
        <v>1932.2106287572951</v>
      </c>
      <c r="AM30" s="9">
        <f>($AK$2+(N30+W30)*12*7.57%)*SUM(Fasering!$D$5:$D$11)</f>
        <v>2497.4023568019193</v>
      </c>
      <c r="AN30" s="82">
        <f>($AK$2+(O30+X30)*12*7.57%)*SUM(Fasering!$D$5:$D$12)</f>
        <v>3119.2254229490004</v>
      </c>
      <c r="AO30" s="5">
        <f>($AK$2+(I30+AA30)*12*7.57%)*SUM(Fasering!$D$5)</f>
        <v>0</v>
      </c>
      <c r="AP30" s="112">
        <f>($AK$2+(J30+AB30)*12*7.57%)*SUM(Fasering!$D$5:$D$7)</f>
        <v>565.14956755236801</v>
      </c>
      <c r="AQ30" s="112">
        <f>($AK$2+(K30+AC30)*12*7.57%)*SUM(Fasering!$D$5:$D$8)</f>
        <v>965.41637760781043</v>
      </c>
      <c r="AR30" s="9">
        <f>($AK$2+(L30+AD30)*12*7.57%)*SUM(Fasering!$D$5:$D$9)</f>
        <v>1421.1033980094533</v>
      </c>
      <c r="AS30" s="9">
        <f>($AK$2+(M30+AE30)*12*7.57%)*SUM(Fasering!$D$5:$D$10)</f>
        <v>1932.2106287572951</v>
      </c>
      <c r="AT30" s="9">
        <f>($AK$2+(N30+AF30)*12*7.57%)*SUM(Fasering!$D$5:$D$11)</f>
        <v>2497.4023568019193</v>
      </c>
      <c r="AU30" s="82">
        <f>($AK$2+(O30+AG30)*12*7.57%)*SUM(Fasering!$D$5:$D$12)</f>
        <v>3119.2254229490004</v>
      </c>
    </row>
    <row r="31" spans="1:47" ht="15" x14ac:dyDescent="0.3">
      <c r="A31" s="32">
        <f t="shared" si="8"/>
        <v>22</v>
      </c>
      <c r="B31" s="129">
        <v>29119.06</v>
      </c>
      <c r="C31" s="130"/>
      <c r="D31" s="129">
        <f t="shared" si="0"/>
        <v>40772.507811999996</v>
      </c>
      <c r="E31" s="131">
        <f t="shared" si="1"/>
        <v>1010.7240675361118</v>
      </c>
      <c r="F31" s="129">
        <f t="shared" si="2"/>
        <v>3397.7089843333333</v>
      </c>
      <c r="G31" s="131">
        <f t="shared" si="3"/>
        <v>84.227005628009323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2283.8940209075017</v>
      </c>
      <c r="K31" s="45">
        <f>GEW!$E$12+($F31-GEW!$E$12)*SUM(Fasering!$D$5:$D$8)</f>
        <v>2506.7572134150787</v>
      </c>
      <c r="L31" s="45">
        <f>GEW!$E$12+($F31-GEW!$E$12)*SUM(Fasering!$D$5:$D$9)</f>
        <v>2729.6204059226557</v>
      </c>
      <c r="M31" s="45">
        <f>GEW!$E$12+($F31-GEW!$E$12)*SUM(Fasering!$D$5:$D$10)</f>
        <v>2952.4835984302326</v>
      </c>
      <c r="N31" s="45">
        <f>GEW!$E$12+($F31-GEW!$E$12)*SUM(Fasering!$D$5:$D$11)</f>
        <v>3174.8457918257568</v>
      </c>
      <c r="O31" s="55">
        <f>GEW!$E$12+($F31-GEW!$E$12)*SUM(Fasering!$D$5:$D$12)</f>
        <v>3397.7089843333333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55">
        <f>$P31*SUM(Fasering!$D$5:$D$12)</f>
        <v>0</v>
      </c>
      <c r="Y31" s="129">
        <f t="shared" si="6"/>
        <v>0</v>
      </c>
      <c r="Z31" s="131">
        <f t="shared" si="7"/>
        <v>0</v>
      </c>
      <c r="AA31" s="54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55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572.20903487430542</v>
      </c>
      <c r="AJ31" s="112">
        <f>($AK$2+(K31+T31)*12*7.57%)*SUM(Fasering!$D$5:$D$8)</f>
        <v>982.90074462960979</v>
      </c>
      <c r="AK31" s="9">
        <f>($AK$2+(L31+U31)*12*7.57%)*SUM(Fasering!$D$5:$D$9)</f>
        <v>1453.6606542775039</v>
      </c>
      <c r="AL31" s="9">
        <f>($AK$2+(M31+V31)*12*7.57%)*SUM(Fasering!$D$5:$D$10)</f>
        <v>1984.4887638179875</v>
      </c>
      <c r="AM31" s="9">
        <f>($AK$2+(N31+W31)*12*7.57%)*SUM(Fasering!$D$5:$D$11)</f>
        <v>2573.9893660717767</v>
      </c>
      <c r="AN31" s="82">
        <f>($AK$2+(O31+X31)*12*7.57%)*SUM(Fasering!$D$5:$D$12)</f>
        <v>3224.8188413684011</v>
      </c>
      <c r="AO31" s="5">
        <f>($AK$2+(I31+AA31)*12*7.57%)*SUM(Fasering!$D$5)</f>
        <v>0</v>
      </c>
      <c r="AP31" s="112">
        <f>($AK$2+(J31+AB31)*12*7.57%)*SUM(Fasering!$D$5:$D$7)</f>
        <v>572.20903487430542</v>
      </c>
      <c r="AQ31" s="112">
        <f>($AK$2+(K31+AC31)*12*7.57%)*SUM(Fasering!$D$5:$D$8)</f>
        <v>982.90074462960979</v>
      </c>
      <c r="AR31" s="9">
        <f>($AK$2+(L31+AD31)*12*7.57%)*SUM(Fasering!$D$5:$D$9)</f>
        <v>1453.6606542775039</v>
      </c>
      <c r="AS31" s="9">
        <f>($AK$2+(M31+AE31)*12*7.57%)*SUM(Fasering!$D$5:$D$10)</f>
        <v>1984.4887638179875</v>
      </c>
      <c r="AT31" s="9">
        <f>($AK$2+(N31+AF31)*12*7.57%)*SUM(Fasering!$D$5:$D$11)</f>
        <v>2573.9893660717767</v>
      </c>
      <c r="AU31" s="82">
        <f>($AK$2+(O31+AG31)*12*7.57%)*SUM(Fasering!$D$5:$D$12)</f>
        <v>3224.8188413684011</v>
      </c>
    </row>
    <row r="32" spans="1:47" ht="15" x14ac:dyDescent="0.3">
      <c r="A32" s="32">
        <f t="shared" si="8"/>
        <v>23</v>
      </c>
      <c r="B32" s="129">
        <v>30126.1</v>
      </c>
      <c r="C32" s="130"/>
      <c r="D32" s="129">
        <f t="shared" si="0"/>
        <v>42182.565219999997</v>
      </c>
      <c r="E32" s="131">
        <f t="shared" si="1"/>
        <v>1045.6784776362856</v>
      </c>
      <c r="F32" s="129">
        <f t="shared" si="2"/>
        <v>3515.2137683333331</v>
      </c>
      <c r="G32" s="131">
        <f t="shared" si="3"/>
        <v>87.139873136357139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2314.2764917482841</v>
      </c>
      <c r="K32" s="45">
        <f>GEW!$E$12+($F32-GEW!$E$12)*SUM(Fasering!$D$5:$D$8)</f>
        <v>2554.5719844914297</v>
      </c>
      <c r="L32" s="45">
        <f>GEW!$E$12+($F32-GEW!$E$12)*SUM(Fasering!$D$5:$D$9)</f>
        <v>2794.8674772345753</v>
      </c>
      <c r="M32" s="45">
        <f>GEW!$E$12+($F32-GEW!$E$12)*SUM(Fasering!$D$5:$D$10)</f>
        <v>3035.1629699777204</v>
      </c>
      <c r="N32" s="45">
        <f>GEW!$E$12+($F32-GEW!$E$12)*SUM(Fasering!$D$5:$D$11)</f>
        <v>3274.9182755901879</v>
      </c>
      <c r="O32" s="55">
        <f>GEW!$E$12+($F32-GEW!$E$12)*SUM(Fasering!$D$5:$D$12)</f>
        <v>3515.2137683333335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55">
        <f>$P32*SUM(Fasering!$D$5:$D$12)</f>
        <v>0</v>
      </c>
      <c r="Y32" s="129">
        <f t="shared" si="6"/>
        <v>0</v>
      </c>
      <c r="Z32" s="131">
        <f t="shared" si="7"/>
        <v>0</v>
      </c>
      <c r="AA32" s="54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579.34524709048867</v>
      </c>
      <c r="AJ32" s="112">
        <f>($AK$2+(K32+T32)*12*7.57%)*SUM(Fasering!$D$5:$D$8)</f>
        <v>1000.5751877346103</v>
      </c>
      <c r="AK32" s="9">
        <f>($AK$2+(L32+U32)*12*7.57%)*SUM(Fasering!$D$5:$D$9)</f>
        <v>1486.5718470502904</v>
      </c>
      <c r="AL32" s="9">
        <f>($AK$2+(M32+V32)*12*7.57%)*SUM(Fasering!$D$5:$D$10)</f>
        <v>2037.3352250375287</v>
      </c>
      <c r="AM32" s="9">
        <f>($AK$2+(N32+W32)*12*7.57%)*SUM(Fasering!$D$5:$D$11)</f>
        <v>2651.4089681788801</v>
      </c>
      <c r="AN32" s="82">
        <f>($AK$2+(O32+X32)*12*7.57%)*SUM(Fasering!$D$5:$D$12)</f>
        <v>3331.5601871540016</v>
      </c>
      <c r="AO32" s="5">
        <f>($AK$2+(I32+AA32)*12*7.57%)*SUM(Fasering!$D$5)</f>
        <v>0</v>
      </c>
      <c r="AP32" s="112">
        <f>($AK$2+(J32+AB32)*12*7.57%)*SUM(Fasering!$D$5:$D$7)</f>
        <v>579.34524709048867</v>
      </c>
      <c r="AQ32" s="112">
        <f>($AK$2+(K32+AC32)*12*7.57%)*SUM(Fasering!$D$5:$D$8)</f>
        <v>1000.5751877346103</v>
      </c>
      <c r="AR32" s="9">
        <f>($AK$2+(L32+AD32)*12*7.57%)*SUM(Fasering!$D$5:$D$9)</f>
        <v>1486.5718470502904</v>
      </c>
      <c r="AS32" s="9">
        <f>($AK$2+(M32+AE32)*12*7.57%)*SUM(Fasering!$D$5:$D$10)</f>
        <v>2037.3352250375287</v>
      </c>
      <c r="AT32" s="9">
        <f>($AK$2+(N32+AF32)*12*7.57%)*SUM(Fasering!$D$5:$D$11)</f>
        <v>2651.4089681788801</v>
      </c>
      <c r="AU32" s="82">
        <f>($AK$2+(O32+AG32)*12*7.57%)*SUM(Fasering!$D$5:$D$12)</f>
        <v>3331.5601871540016</v>
      </c>
    </row>
    <row r="33" spans="1:47" ht="15" x14ac:dyDescent="0.3">
      <c r="A33" s="32">
        <f t="shared" si="8"/>
        <v>24</v>
      </c>
      <c r="B33" s="129">
        <v>31122.32</v>
      </c>
      <c r="C33" s="130"/>
      <c r="D33" s="129">
        <f t="shared" si="0"/>
        <v>43577.472463999999</v>
      </c>
      <c r="E33" s="131">
        <f t="shared" si="1"/>
        <v>1080.2573249809741</v>
      </c>
      <c r="F33" s="129">
        <f t="shared" si="2"/>
        <v>3631.4560386666662</v>
      </c>
      <c r="G33" s="131">
        <f t="shared" si="3"/>
        <v>90.021443748414498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2344.3325223935453</v>
      </c>
      <c r="K33" s="45">
        <f>GEW!$E$12+($F33-GEW!$E$12)*SUM(Fasering!$D$5:$D$8)</f>
        <v>2601.8730164679969</v>
      </c>
      <c r="L33" s="45">
        <f>GEW!$E$12+($F33-GEW!$E$12)*SUM(Fasering!$D$5:$D$9)</f>
        <v>2859.4135105424484</v>
      </c>
      <c r="M33" s="45">
        <f>GEW!$E$12+($F33-GEW!$E$12)*SUM(Fasering!$D$5:$D$10)</f>
        <v>3116.9540046168995</v>
      </c>
      <c r="N33" s="45">
        <f>GEW!$E$12+($F33-GEW!$E$12)*SUM(Fasering!$D$5:$D$11)</f>
        <v>3373.9155445922152</v>
      </c>
      <c r="O33" s="55">
        <f>GEW!$E$12+($F33-GEW!$E$12)*SUM(Fasering!$D$5:$D$12)</f>
        <v>3631.4560386666667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29">
        <f t="shared" si="6"/>
        <v>0</v>
      </c>
      <c r="Z33" s="131">
        <f t="shared" si="7"/>
        <v>0</v>
      </c>
      <c r="AA33" s="54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586.40478527567097</v>
      </c>
      <c r="AJ33" s="112">
        <f>($AK$2+(K33+T33)*12*7.57%)*SUM(Fasering!$D$5:$D$8)</f>
        <v>1018.0597302652579</v>
      </c>
      <c r="AK33" s="9">
        <f>($AK$2+(L33+U33)*12*7.57%)*SUM(Fasering!$D$5:$D$9)</f>
        <v>1519.1294301295179</v>
      </c>
      <c r="AL33" s="9">
        <f>($AK$2+(M33+V33)*12*7.57%)*SUM(Fasering!$D$5:$D$10)</f>
        <v>2089.6138848684504</v>
      </c>
      <c r="AM33" s="9">
        <f>($AK$2+(N33+W33)*12*7.57%)*SUM(Fasering!$D$5:$D$11)</f>
        <v>2727.9967462325203</v>
      </c>
      <c r="AN33" s="82">
        <f>($AK$2+(O33+X33)*12*7.57%)*SUM(Fasering!$D$5:$D$12)</f>
        <v>3437.1546655248012</v>
      </c>
      <c r="AO33" s="5">
        <f>($AK$2+(I33+AA33)*12*7.57%)*SUM(Fasering!$D$5)</f>
        <v>0</v>
      </c>
      <c r="AP33" s="112">
        <f>($AK$2+(J33+AB33)*12*7.57%)*SUM(Fasering!$D$5:$D$7)</f>
        <v>586.40478527567097</v>
      </c>
      <c r="AQ33" s="112">
        <f>($AK$2+(K33+AC33)*12*7.57%)*SUM(Fasering!$D$5:$D$8)</f>
        <v>1018.0597302652579</v>
      </c>
      <c r="AR33" s="9">
        <f>($AK$2+(L33+AD33)*12*7.57%)*SUM(Fasering!$D$5:$D$9)</f>
        <v>1519.1294301295179</v>
      </c>
      <c r="AS33" s="9">
        <f>($AK$2+(M33+AE33)*12*7.57%)*SUM(Fasering!$D$5:$D$10)</f>
        <v>2089.6138848684504</v>
      </c>
      <c r="AT33" s="9">
        <f>($AK$2+(N33+AF33)*12*7.57%)*SUM(Fasering!$D$5:$D$11)</f>
        <v>2727.9967462325203</v>
      </c>
      <c r="AU33" s="82">
        <f>($AK$2+(O33+AG33)*12*7.57%)*SUM(Fasering!$D$5:$D$12)</f>
        <v>3437.1546655248012</v>
      </c>
    </row>
    <row r="34" spans="1:47" ht="15" x14ac:dyDescent="0.3">
      <c r="A34" s="32">
        <f t="shared" si="8"/>
        <v>25</v>
      </c>
      <c r="B34" s="129">
        <v>31133.13</v>
      </c>
      <c r="C34" s="130"/>
      <c r="D34" s="129">
        <f t="shared" si="0"/>
        <v>43592.608626000001</v>
      </c>
      <c r="E34" s="131">
        <f t="shared" si="1"/>
        <v>1080.632540635946</v>
      </c>
      <c r="F34" s="129">
        <f t="shared" si="2"/>
        <v>3632.7173855000001</v>
      </c>
      <c r="G34" s="131">
        <f t="shared" si="3"/>
        <v>90.05271171966217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2344.6586608883313</v>
      </c>
      <c r="K34" s="45">
        <f>GEW!$E$12+($F34-GEW!$E$12)*SUM(Fasering!$D$5:$D$8)</f>
        <v>2602.3862807626979</v>
      </c>
      <c r="L34" s="45">
        <f>GEW!$E$12+($F34-GEW!$E$12)*SUM(Fasering!$D$5:$D$9)</f>
        <v>2860.1139006370645</v>
      </c>
      <c r="M34" s="45">
        <f>GEW!$E$12+($F34-GEW!$E$12)*SUM(Fasering!$D$5:$D$10)</f>
        <v>3117.8415205114311</v>
      </c>
      <c r="N34" s="45">
        <f>GEW!$E$12+($F34-GEW!$E$12)*SUM(Fasering!$D$5:$D$11)</f>
        <v>3374.9897656256339</v>
      </c>
      <c r="O34" s="55">
        <f>GEW!$E$12+($F34-GEW!$E$12)*SUM(Fasering!$D$5:$D$12)</f>
        <v>3632.7173855000005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29">
        <f t="shared" si="6"/>
        <v>0</v>
      </c>
      <c r="Z34" s="131">
        <f t="shared" si="7"/>
        <v>0</v>
      </c>
      <c r="AA34" s="54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586.48138844342702</v>
      </c>
      <c r="AJ34" s="112">
        <f>($AK$2+(K34+T34)*12*7.57%)*SUM(Fasering!$D$5:$D$8)</f>
        <v>1018.249455330762</v>
      </c>
      <c r="AK34" s="9">
        <f>($AK$2+(L34+U34)*12*7.57%)*SUM(Fasering!$D$5:$D$9)</f>
        <v>1519.4827130118997</v>
      </c>
      <c r="AL34" s="9">
        <f>($AK$2+(M34+V34)*12*7.57%)*SUM(Fasering!$D$5:$D$10)</f>
        <v>2090.1811614868407</v>
      </c>
      <c r="AM34" s="9">
        <f>($AK$2+(N34+W34)*12*7.57%)*SUM(Fasering!$D$5:$D$11)</f>
        <v>2728.8278015021997</v>
      </c>
      <c r="AN34" s="82">
        <f>($AK$2+(O34+X34)*12*7.57%)*SUM(Fasering!$D$5:$D$12)</f>
        <v>3438.3004729882018</v>
      </c>
      <c r="AO34" s="5">
        <f>($AK$2+(I34+AA34)*12*7.57%)*SUM(Fasering!$D$5)</f>
        <v>0</v>
      </c>
      <c r="AP34" s="112">
        <f>($AK$2+(J34+AB34)*12*7.57%)*SUM(Fasering!$D$5:$D$7)</f>
        <v>586.48138844342702</v>
      </c>
      <c r="AQ34" s="112">
        <f>($AK$2+(K34+AC34)*12*7.57%)*SUM(Fasering!$D$5:$D$8)</f>
        <v>1018.249455330762</v>
      </c>
      <c r="AR34" s="9">
        <f>($AK$2+(L34+AD34)*12*7.57%)*SUM(Fasering!$D$5:$D$9)</f>
        <v>1519.4827130118997</v>
      </c>
      <c r="AS34" s="9">
        <f>($AK$2+(M34+AE34)*12*7.57%)*SUM(Fasering!$D$5:$D$10)</f>
        <v>2090.1811614868407</v>
      </c>
      <c r="AT34" s="9">
        <f>($AK$2+(N34+AF34)*12*7.57%)*SUM(Fasering!$D$5:$D$11)</f>
        <v>2728.8278015021997</v>
      </c>
      <c r="AU34" s="82">
        <f>($AK$2+(O34+AG34)*12*7.57%)*SUM(Fasering!$D$5:$D$12)</f>
        <v>3438.3004729882018</v>
      </c>
    </row>
    <row r="35" spans="1:47" ht="15" x14ac:dyDescent="0.3">
      <c r="A35" s="32">
        <f t="shared" si="8"/>
        <v>26</v>
      </c>
      <c r="B35" s="129">
        <v>31133.13</v>
      </c>
      <c r="C35" s="130"/>
      <c r="D35" s="129">
        <f t="shared" si="0"/>
        <v>43592.608626000001</v>
      </c>
      <c r="E35" s="131">
        <f t="shared" si="1"/>
        <v>1080.632540635946</v>
      </c>
      <c r="F35" s="129">
        <f t="shared" si="2"/>
        <v>3632.7173855000001</v>
      </c>
      <c r="G35" s="131">
        <f t="shared" si="3"/>
        <v>90.05271171966217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2344.6586608883313</v>
      </c>
      <c r="K35" s="45">
        <f>GEW!$E$12+($F35-GEW!$E$12)*SUM(Fasering!$D$5:$D$8)</f>
        <v>2602.3862807626979</v>
      </c>
      <c r="L35" s="45">
        <f>GEW!$E$12+($F35-GEW!$E$12)*SUM(Fasering!$D$5:$D$9)</f>
        <v>2860.1139006370645</v>
      </c>
      <c r="M35" s="45">
        <f>GEW!$E$12+($F35-GEW!$E$12)*SUM(Fasering!$D$5:$D$10)</f>
        <v>3117.8415205114311</v>
      </c>
      <c r="N35" s="45">
        <f>GEW!$E$12+($F35-GEW!$E$12)*SUM(Fasering!$D$5:$D$11)</f>
        <v>3374.9897656256339</v>
      </c>
      <c r="O35" s="55">
        <f>GEW!$E$12+($F35-GEW!$E$12)*SUM(Fasering!$D$5:$D$12)</f>
        <v>3632.7173855000005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29">
        <f t="shared" si="6"/>
        <v>0</v>
      </c>
      <c r="Z35" s="131">
        <f t="shared" si="7"/>
        <v>0</v>
      </c>
      <c r="AA35" s="54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586.48138844342702</v>
      </c>
      <c r="AJ35" s="112">
        <f>($AK$2+(K35+T35)*12*7.57%)*SUM(Fasering!$D$5:$D$8)</f>
        <v>1018.249455330762</v>
      </c>
      <c r="AK35" s="9">
        <f>($AK$2+(L35+U35)*12*7.57%)*SUM(Fasering!$D$5:$D$9)</f>
        <v>1519.4827130118997</v>
      </c>
      <c r="AL35" s="9">
        <f>($AK$2+(M35+V35)*12*7.57%)*SUM(Fasering!$D$5:$D$10)</f>
        <v>2090.1811614868407</v>
      </c>
      <c r="AM35" s="9">
        <f>($AK$2+(N35+W35)*12*7.57%)*SUM(Fasering!$D$5:$D$11)</f>
        <v>2728.8278015021997</v>
      </c>
      <c r="AN35" s="82">
        <f>($AK$2+(O35+X35)*12*7.57%)*SUM(Fasering!$D$5:$D$12)</f>
        <v>3438.3004729882018</v>
      </c>
      <c r="AO35" s="5">
        <f>($AK$2+(I35+AA35)*12*7.57%)*SUM(Fasering!$D$5)</f>
        <v>0</v>
      </c>
      <c r="AP35" s="112">
        <f>($AK$2+(J35+AB35)*12*7.57%)*SUM(Fasering!$D$5:$D$7)</f>
        <v>586.48138844342702</v>
      </c>
      <c r="AQ35" s="112">
        <f>($AK$2+(K35+AC35)*12*7.57%)*SUM(Fasering!$D$5:$D$8)</f>
        <v>1018.249455330762</v>
      </c>
      <c r="AR35" s="9">
        <f>($AK$2+(L35+AD35)*12*7.57%)*SUM(Fasering!$D$5:$D$9)</f>
        <v>1519.4827130118997</v>
      </c>
      <c r="AS35" s="9">
        <f>($AK$2+(M35+AE35)*12*7.57%)*SUM(Fasering!$D$5:$D$10)</f>
        <v>2090.1811614868407</v>
      </c>
      <c r="AT35" s="9">
        <f>($AK$2+(N35+AF35)*12*7.57%)*SUM(Fasering!$D$5:$D$11)</f>
        <v>2728.8278015021997</v>
      </c>
      <c r="AU35" s="82">
        <f>($AK$2+(O35+AG35)*12*7.57%)*SUM(Fasering!$D$5:$D$12)</f>
        <v>3438.3004729882018</v>
      </c>
    </row>
    <row r="36" spans="1:47" ht="15" x14ac:dyDescent="0.3">
      <c r="A36" s="32">
        <f t="shared" si="8"/>
        <v>27</v>
      </c>
      <c r="B36" s="129">
        <v>31143.98</v>
      </c>
      <c r="C36" s="130"/>
      <c r="D36" s="129">
        <f t="shared" si="0"/>
        <v>43607.800795999996</v>
      </c>
      <c r="E36" s="131">
        <f t="shared" si="1"/>
        <v>1081.0091446929714</v>
      </c>
      <c r="F36" s="129">
        <f t="shared" si="2"/>
        <v>3633.9833996666662</v>
      </c>
      <c r="G36" s="131">
        <f t="shared" si="3"/>
        <v>90.08409539108095</v>
      </c>
      <c r="H36" s="45">
        <f>'L4'!$H$10</f>
        <v>1760.59</v>
      </c>
      <c r="I36" s="45">
        <f>GEW!$E$12+($F36-GEW!$E$12)*SUM(Fasering!$D$5)</f>
        <v>1895.469409333333</v>
      </c>
      <c r="J36" s="45">
        <f>GEW!$E$12+($F36-GEW!$E$12)*SUM(Fasering!$D$5:$D$7)</f>
        <v>2344.9860061860577</v>
      </c>
      <c r="K36" s="45">
        <f>GEW!$E$12+($F36-GEW!$E$12)*SUM(Fasering!$D$5:$D$8)</f>
        <v>2602.9014442777302</v>
      </c>
      <c r="L36" s="45">
        <f>GEW!$E$12+($F36-GEW!$E$12)*SUM(Fasering!$D$5:$D$9)</f>
        <v>2860.8168823694027</v>
      </c>
      <c r="M36" s="45">
        <f>GEW!$E$12+($F36-GEW!$E$12)*SUM(Fasering!$D$5:$D$10)</f>
        <v>3118.7323204610757</v>
      </c>
      <c r="N36" s="45">
        <f>GEW!$E$12+($F36-GEW!$E$12)*SUM(Fasering!$D$5:$D$11)</f>
        <v>3376.0679615749941</v>
      </c>
      <c r="O36" s="55">
        <f>GEW!$E$12+($F36-GEW!$E$12)*SUM(Fasering!$D$5:$D$12)</f>
        <v>3633.9833996666666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29">
        <f t="shared" si="6"/>
        <v>0</v>
      </c>
      <c r="Z36" s="131">
        <f t="shared" si="7"/>
        <v>0</v>
      </c>
      <c r="AA36" s="54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($AK$2+(I36+R36)*12*7.57%)*SUM(Fasering!$D$5)</f>
        <v>0</v>
      </c>
      <c r="AI36" s="112">
        <f>($AK$2+(J36+S36)*12*7.57%)*SUM(Fasering!$D$5:$D$7)</f>
        <v>586.55827506416256</v>
      </c>
      <c r="AJ36" s="112">
        <f>($AK$2+(K36+T36)*12*7.57%)*SUM(Fasering!$D$5:$D$8)</f>
        <v>1018.4398824316609</v>
      </c>
      <c r="AK36" s="9">
        <f>($AK$2+(L36+U36)*12*7.57%)*SUM(Fasering!$D$5:$D$9)</f>
        <v>1519.8373031389895</v>
      </c>
      <c r="AL36" s="9">
        <f>($AK$2+(M36+V36)*12*7.57%)*SUM(Fasering!$D$5:$D$10)</f>
        <v>2090.7505371861494</v>
      </c>
      <c r="AM36" s="9">
        <f>($AK$2+(N36+W36)*12*7.57%)*SUM(Fasering!$D$5:$D$11)</f>
        <v>2729.6619319070119</v>
      </c>
      <c r="AN36" s="82">
        <f>($AK$2+(O36+X36)*12*7.57%)*SUM(Fasering!$D$5:$D$12)</f>
        <v>3439.4505202572009</v>
      </c>
      <c r="AO36" s="5">
        <f>($AK$2+(I36+AA36)*12*7.57%)*SUM(Fasering!$D$5)</f>
        <v>0</v>
      </c>
      <c r="AP36" s="112">
        <f>($AK$2+(J36+AB36)*12*7.57%)*SUM(Fasering!$D$5:$D$7)</f>
        <v>586.55827506416256</v>
      </c>
      <c r="AQ36" s="112">
        <f>($AK$2+(K36+AC36)*12*7.57%)*SUM(Fasering!$D$5:$D$8)</f>
        <v>1018.4398824316609</v>
      </c>
      <c r="AR36" s="9">
        <f>($AK$2+(L36+AD36)*12*7.57%)*SUM(Fasering!$D$5:$D$9)</f>
        <v>1519.8373031389895</v>
      </c>
      <c r="AS36" s="9">
        <f>($AK$2+(M36+AE36)*12*7.57%)*SUM(Fasering!$D$5:$D$10)</f>
        <v>2090.7505371861494</v>
      </c>
      <c r="AT36" s="9">
        <f>($AK$2+(N36+AF36)*12*7.57%)*SUM(Fasering!$D$5:$D$11)</f>
        <v>2729.6619319070119</v>
      </c>
      <c r="AU36" s="82">
        <f>($AK$2+(O36+AG36)*12*7.57%)*SUM(Fasering!$D$5:$D$12)</f>
        <v>3439.4505202572009</v>
      </c>
    </row>
    <row r="37" spans="1:47" ht="15" x14ac:dyDescent="0.3">
      <c r="A37" s="35"/>
      <c r="B37" s="132"/>
      <c r="C37" s="133"/>
      <c r="D37" s="132"/>
      <c r="E37" s="133"/>
      <c r="F37" s="132"/>
      <c r="G37" s="133"/>
      <c r="H37" s="46"/>
      <c r="I37" s="46"/>
      <c r="J37" s="46"/>
      <c r="K37" s="46"/>
      <c r="L37" s="46"/>
      <c r="M37" s="46"/>
      <c r="N37" s="46"/>
      <c r="O37" s="52"/>
      <c r="P37" s="132"/>
      <c r="Q37" s="133"/>
      <c r="R37" s="46"/>
      <c r="S37" s="46"/>
      <c r="T37" s="46"/>
      <c r="U37" s="46"/>
      <c r="V37" s="46"/>
      <c r="W37" s="46"/>
      <c r="X37" s="52"/>
      <c r="Y37" s="132"/>
      <c r="Z37" s="133"/>
      <c r="AA37" s="51"/>
      <c r="AB37" s="46"/>
      <c r="AC37" s="46"/>
      <c r="AD37" s="46"/>
      <c r="AE37" s="46"/>
      <c r="AF37" s="46"/>
      <c r="AG37" s="52"/>
      <c r="AH37" s="83"/>
      <c r="AI37" s="113"/>
      <c r="AJ37" s="113"/>
      <c r="AK37" s="84"/>
      <c r="AL37" s="84"/>
      <c r="AM37" s="84"/>
      <c r="AN37" s="85"/>
      <c r="AO37" s="83"/>
      <c r="AP37" s="113"/>
      <c r="AQ37" s="113"/>
      <c r="AR37" s="84"/>
      <c r="AS37" s="84"/>
      <c r="AT37" s="84"/>
      <c r="AU37" s="85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69">
    <mergeCell ref="AH5:AN5"/>
    <mergeCell ref="AO5:AU5"/>
    <mergeCell ref="B7:C7"/>
    <mergeCell ref="D7:E7"/>
    <mergeCell ref="P7:Q7"/>
    <mergeCell ref="Y7:Z7"/>
    <mergeCell ref="B5:E5"/>
    <mergeCell ref="P5:Q5"/>
    <mergeCell ref="Y5:Z5"/>
    <mergeCell ref="B6:C6"/>
    <mergeCell ref="D6:E6"/>
    <mergeCell ref="F6:G6"/>
    <mergeCell ref="P6:Q6"/>
    <mergeCell ref="Y6:Z6"/>
    <mergeCell ref="R5:X5"/>
    <mergeCell ref="AA5:AG5"/>
    <mergeCell ref="F7:G7"/>
    <mergeCell ref="F5:G5"/>
    <mergeCell ref="H5:O5"/>
    <mergeCell ref="B9:C9"/>
    <mergeCell ref="D9:E9"/>
    <mergeCell ref="F9:G9"/>
    <mergeCell ref="P9:Q9"/>
    <mergeCell ref="Y9:Z9"/>
    <mergeCell ref="B8:C8"/>
    <mergeCell ref="D8:E8"/>
    <mergeCell ref="F8:G8"/>
    <mergeCell ref="P8:Q8"/>
    <mergeCell ref="Y8:Z8"/>
    <mergeCell ref="B11:C11"/>
    <mergeCell ref="D11:E11"/>
    <mergeCell ref="F11:G11"/>
    <mergeCell ref="P11:Q11"/>
    <mergeCell ref="Y11:Z11"/>
    <mergeCell ref="B10:C10"/>
    <mergeCell ref="D10:E10"/>
    <mergeCell ref="F10:G10"/>
    <mergeCell ref="P10:Q10"/>
    <mergeCell ref="Y10:Z10"/>
    <mergeCell ref="B13:C13"/>
    <mergeCell ref="D13:E13"/>
    <mergeCell ref="F13:G13"/>
    <mergeCell ref="P13:Q13"/>
    <mergeCell ref="Y13:Z13"/>
    <mergeCell ref="B12:C12"/>
    <mergeCell ref="D12:E12"/>
    <mergeCell ref="F12:G12"/>
    <mergeCell ref="P12:Q12"/>
    <mergeCell ref="Y12:Z12"/>
    <mergeCell ref="B15:C15"/>
    <mergeCell ref="D15:E15"/>
    <mergeCell ref="F15:G15"/>
    <mergeCell ref="P15:Q15"/>
    <mergeCell ref="Y15:Z15"/>
    <mergeCell ref="B14:C14"/>
    <mergeCell ref="D14:E14"/>
    <mergeCell ref="F14:G14"/>
    <mergeCell ref="P14:Q14"/>
    <mergeCell ref="Y14:Z14"/>
    <mergeCell ref="B17:C17"/>
    <mergeCell ref="D17:E17"/>
    <mergeCell ref="F17:G17"/>
    <mergeCell ref="P17:Q17"/>
    <mergeCell ref="Y17:Z17"/>
    <mergeCell ref="B16:C16"/>
    <mergeCell ref="D16:E16"/>
    <mergeCell ref="F16:G16"/>
    <mergeCell ref="P16:Q16"/>
    <mergeCell ref="Y16:Z16"/>
    <mergeCell ref="B19:C19"/>
    <mergeCell ref="D19:E19"/>
    <mergeCell ref="F19:G19"/>
    <mergeCell ref="P19:Q19"/>
    <mergeCell ref="Y19:Z19"/>
    <mergeCell ref="B18:C18"/>
    <mergeCell ref="D18:E18"/>
    <mergeCell ref="F18:G18"/>
    <mergeCell ref="P18:Q18"/>
    <mergeCell ref="Y18:Z18"/>
    <mergeCell ref="B21:C21"/>
    <mergeCell ref="D21:E21"/>
    <mergeCell ref="F21:G21"/>
    <mergeCell ref="P21:Q21"/>
    <mergeCell ref="Y21:Z21"/>
    <mergeCell ref="B20:C20"/>
    <mergeCell ref="D20:E20"/>
    <mergeCell ref="F20:G20"/>
    <mergeCell ref="P20:Q20"/>
    <mergeCell ref="Y20:Z20"/>
    <mergeCell ref="B23:C23"/>
    <mergeCell ref="D23:E23"/>
    <mergeCell ref="F23:G23"/>
    <mergeCell ref="P23:Q23"/>
    <mergeCell ref="Y23:Z23"/>
    <mergeCell ref="B22:C22"/>
    <mergeCell ref="D22:E22"/>
    <mergeCell ref="F22:G22"/>
    <mergeCell ref="P22:Q22"/>
    <mergeCell ref="Y22:Z22"/>
    <mergeCell ref="B25:C25"/>
    <mergeCell ref="D25:E25"/>
    <mergeCell ref="F25:G25"/>
    <mergeCell ref="P25:Q25"/>
    <mergeCell ref="Y25:Z25"/>
    <mergeCell ref="B24:C24"/>
    <mergeCell ref="D24:E24"/>
    <mergeCell ref="F24:G24"/>
    <mergeCell ref="P24:Q24"/>
    <mergeCell ref="Y24:Z24"/>
    <mergeCell ref="B27:C27"/>
    <mergeCell ref="D27:E27"/>
    <mergeCell ref="F27:G27"/>
    <mergeCell ref="P27:Q27"/>
    <mergeCell ref="Y27:Z27"/>
    <mergeCell ref="B26:C26"/>
    <mergeCell ref="D26:E26"/>
    <mergeCell ref="F26:G26"/>
    <mergeCell ref="P26:Q26"/>
    <mergeCell ref="Y26:Z26"/>
    <mergeCell ref="B29:C29"/>
    <mergeCell ref="D29:E29"/>
    <mergeCell ref="F29:G29"/>
    <mergeCell ref="P29:Q29"/>
    <mergeCell ref="Y29:Z29"/>
    <mergeCell ref="B28:C28"/>
    <mergeCell ref="D28:E28"/>
    <mergeCell ref="F28:G28"/>
    <mergeCell ref="P28:Q28"/>
    <mergeCell ref="Y28:Z28"/>
    <mergeCell ref="B31:C31"/>
    <mergeCell ref="D31:E31"/>
    <mergeCell ref="F31:G31"/>
    <mergeCell ref="P31:Q31"/>
    <mergeCell ref="Y31:Z31"/>
    <mergeCell ref="B30:C30"/>
    <mergeCell ref="D30:E30"/>
    <mergeCell ref="F30:G30"/>
    <mergeCell ref="P30:Q30"/>
    <mergeCell ref="Y30:Z30"/>
    <mergeCell ref="B33:C33"/>
    <mergeCell ref="D33:E33"/>
    <mergeCell ref="F33:G33"/>
    <mergeCell ref="P33:Q33"/>
    <mergeCell ref="Y33:Z33"/>
    <mergeCell ref="B32:C32"/>
    <mergeCell ref="D32:E32"/>
    <mergeCell ref="F32:G32"/>
    <mergeCell ref="P32:Q32"/>
    <mergeCell ref="Y32:Z32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  <mergeCell ref="B34:C34"/>
    <mergeCell ref="D34:E34"/>
    <mergeCell ref="F34:G34"/>
    <mergeCell ref="P34:Q34"/>
    <mergeCell ref="Y34:Z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6" man="1"/>
    <brk id="24" max="1048575" man="1"/>
    <brk id="3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38"/>
  <sheetViews>
    <sheetView topLeftCell="AH1" zoomScale="80" zoomScaleNormal="80" workbookViewId="0">
      <selection activeCell="AQ1" sqref="AQ1:AQ1048576"/>
    </sheetView>
  </sheetViews>
  <sheetFormatPr defaultRowHeight="12.75" x14ac:dyDescent="0.2"/>
  <cols>
    <col min="1" max="1" width="4.5" bestFit="1" customWidth="1"/>
    <col min="8" max="9" width="11.25" customWidth="1"/>
    <col min="10" max="11" width="11.25" style="76" customWidth="1"/>
    <col min="12" max="15" width="11.25" customWidth="1"/>
    <col min="18" max="18" width="11.25" customWidth="1"/>
    <col min="19" max="20" width="11.25" style="76" customWidth="1"/>
    <col min="21" max="24" width="11.25" customWidth="1"/>
    <col min="27" max="27" width="11.25" customWidth="1"/>
    <col min="28" max="29" width="11.25" style="76" customWidth="1"/>
    <col min="30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7" width="11.375" customWidth="1"/>
  </cols>
  <sheetData>
    <row r="1" spans="1:47" ht="16.5" x14ac:dyDescent="0.3">
      <c r="A1" s="21" t="s">
        <v>69</v>
      </c>
      <c r="B1" s="21" t="s">
        <v>19</v>
      </c>
      <c r="C1" s="21" t="s">
        <v>120</v>
      </c>
      <c r="D1" s="21"/>
      <c r="E1" s="22"/>
      <c r="G1" s="21"/>
      <c r="H1" s="21"/>
      <c r="I1" s="21"/>
      <c r="J1" s="23"/>
      <c r="K1" s="23"/>
      <c r="L1" s="98" t="str">
        <f>D7</f>
        <v>bedragen geldig  voor periode vanaf 10/2021 - let wel: vast bedrag eindejaarspremie = bedrag voor indexatie in november 2021!</v>
      </c>
      <c r="M1" s="23"/>
      <c r="N1" s="23"/>
      <c r="O1" s="24" t="s">
        <v>70</v>
      </c>
      <c r="P1" s="23"/>
      <c r="Q1" s="23"/>
      <c r="R1" s="23"/>
      <c r="S1" s="23"/>
      <c r="AH1" s="76" t="str">
        <f>'L4'!$AH$2</f>
        <v xml:space="preserve"> eindejaarspremie (vast geïndexeerd bedrag =  bedrag VOOR indexatie in november 2021!):</v>
      </c>
    </row>
    <row r="2" spans="1:47" ht="15" x14ac:dyDescent="0.3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P2" s="23"/>
      <c r="AH2" s="77" t="s">
        <v>92</v>
      </c>
      <c r="AK2" s="78">
        <f>'L4'!$AK$3</f>
        <v>138.34</v>
      </c>
    </row>
    <row r="3" spans="1:47" ht="1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21</v>
      </c>
      <c r="O3" s="68">
        <f>'L4'!O3</f>
        <v>1.4001999999999999</v>
      </c>
      <c r="P3" s="23"/>
      <c r="AH3" s="77" t="s">
        <v>47</v>
      </c>
      <c r="AJ3" s="162"/>
    </row>
    <row r="4" spans="1:47" ht="17.25" x14ac:dyDescent="0.35">
      <c r="A4" s="21"/>
      <c r="B4" s="21"/>
      <c r="C4" s="21"/>
      <c r="D4" s="21"/>
      <c r="E4" s="26"/>
      <c r="F4" s="27"/>
      <c r="G4" s="21"/>
      <c r="H4" s="21"/>
      <c r="I4" s="21"/>
      <c r="J4" s="36"/>
      <c r="K4" s="36"/>
      <c r="L4" s="21"/>
      <c r="M4" s="21"/>
      <c r="N4" s="21"/>
      <c r="O4" s="21"/>
      <c r="P4" s="21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47" ht="15" x14ac:dyDescent="0.3">
      <c r="A5" s="28"/>
      <c r="B5" s="136" t="s">
        <v>22</v>
      </c>
      <c r="C5" s="151"/>
      <c r="D5" s="151"/>
      <c r="E5" s="137"/>
      <c r="F5" s="136" t="s">
        <v>23</v>
      </c>
      <c r="G5" s="137"/>
      <c r="H5" s="148" t="s">
        <v>37</v>
      </c>
      <c r="I5" s="149"/>
      <c r="J5" s="149"/>
      <c r="K5" s="149"/>
      <c r="L5" s="149"/>
      <c r="M5" s="149"/>
      <c r="N5" s="149"/>
      <c r="O5" s="150"/>
      <c r="P5" s="136" t="s">
        <v>24</v>
      </c>
      <c r="Q5" s="139"/>
      <c r="R5" s="148" t="s">
        <v>38</v>
      </c>
      <c r="S5" s="149"/>
      <c r="T5" s="149"/>
      <c r="U5" s="149"/>
      <c r="V5" s="149"/>
      <c r="W5" s="149"/>
      <c r="X5" s="150"/>
      <c r="Y5" s="136" t="s">
        <v>25</v>
      </c>
      <c r="Z5" s="137"/>
      <c r="AA5" s="148" t="s">
        <v>39</v>
      </c>
      <c r="AB5" s="149"/>
      <c r="AC5" s="149"/>
      <c r="AD5" s="149"/>
      <c r="AE5" s="149"/>
      <c r="AF5" s="149"/>
      <c r="AG5" s="150"/>
      <c r="AH5" s="148" t="s">
        <v>99</v>
      </c>
      <c r="AI5" s="149"/>
      <c r="AJ5" s="149"/>
      <c r="AK5" s="149"/>
      <c r="AL5" s="149"/>
      <c r="AM5" s="149"/>
      <c r="AN5" s="150"/>
      <c r="AO5" s="148" t="s">
        <v>100</v>
      </c>
      <c r="AP5" s="149"/>
      <c r="AQ5" s="149"/>
      <c r="AR5" s="149"/>
      <c r="AS5" s="149"/>
      <c r="AT5" s="149"/>
      <c r="AU5" s="150"/>
    </row>
    <row r="6" spans="1:47" ht="15" x14ac:dyDescent="0.3">
      <c r="A6" s="32"/>
      <c r="B6" s="152">
        <v>1</v>
      </c>
      <c r="C6" s="153"/>
      <c r="D6" s="152"/>
      <c r="E6" s="153"/>
      <c r="F6" s="152"/>
      <c r="G6" s="153"/>
      <c r="H6" s="43" t="s">
        <v>128</v>
      </c>
      <c r="I6" s="43" t="s">
        <v>32</v>
      </c>
      <c r="J6" s="43" t="s">
        <v>33</v>
      </c>
      <c r="K6" s="43" t="s">
        <v>34</v>
      </c>
      <c r="L6" s="43" t="s">
        <v>35</v>
      </c>
      <c r="M6" s="43" t="s">
        <v>36</v>
      </c>
      <c r="N6" s="43" t="s">
        <v>125</v>
      </c>
      <c r="O6" s="106" t="s">
        <v>126</v>
      </c>
      <c r="P6" s="152"/>
      <c r="Q6" s="153"/>
      <c r="R6" s="43" t="s">
        <v>127</v>
      </c>
      <c r="S6" s="43" t="s">
        <v>33</v>
      </c>
      <c r="T6" s="43" t="s">
        <v>34</v>
      </c>
      <c r="U6" s="43" t="s">
        <v>35</v>
      </c>
      <c r="V6" s="43" t="s">
        <v>36</v>
      </c>
      <c r="W6" s="43" t="s">
        <v>125</v>
      </c>
      <c r="X6" s="106" t="s">
        <v>126</v>
      </c>
      <c r="Y6" s="154" t="s">
        <v>27</v>
      </c>
      <c r="Z6" s="153"/>
      <c r="AA6" s="43" t="s">
        <v>127</v>
      </c>
      <c r="AB6" s="43" t="s">
        <v>33</v>
      </c>
      <c r="AC6" s="43" t="s">
        <v>34</v>
      </c>
      <c r="AD6" s="43" t="s">
        <v>35</v>
      </c>
      <c r="AE6" s="43" t="s">
        <v>36</v>
      </c>
      <c r="AF6" s="43" t="s">
        <v>125</v>
      </c>
      <c r="AG6" s="106" t="s">
        <v>126</v>
      </c>
      <c r="AH6" s="43" t="s">
        <v>127</v>
      </c>
      <c r="AI6" s="43" t="s">
        <v>33</v>
      </c>
      <c r="AJ6" s="43" t="s">
        <v>34</v>
      </c>
      <c r="AK6" s="43" t="s">
        <v>35</v>
      </c>
      <c r="AL6" s="43" t="s">
        <v>36</v>
      </c>
      <c r="AM6" s="43" t="s">
        <v>125</v>
      </c>
      <c r="AN6" s="106" t="s">
        <v>126</v>
      </c>
      <c r="AO6" s="43" t="s">
        <v>127</v>
      </c>
      <c r="AP6" s="43" t="s">
        <v>33</v>
      </c>
      <c r="AQ6" s="43" t="s">
        <v>34</v>
      </c>
      <c r="AR6" s="43" t="s">
        <v>35</v>
      </c>
      <c r="AS6" s="43" t="s">
        <v>36</v>
      </c>
      <c r="AT6" s="43" t="s">
        <v>125</v>
      </c>
      <c r="AU6" s="106" t="s">
        <v>126</v>
      </c>
    </row>
    <row r="7" spans="1:47" ht="15" x14ac:dyDescent="0.3">
      <c r="A7" s="32"/>
      <c r="B7" s="140" t="s">
        <v>30</v>
      </c>
      <c r="C7" s="141"/>
      <c r="D7" s="146" t="str">
        <f>'L4'!$D$8</f>
        <v>bedragen geldig  voor periode vanaf 10/2021 - let wel: vast bedrag eindejaarspremie = bedrag voor indexatie in november 2021!</v>
      </c>
      <c r="E7" s="145"/>
      <c r="F7" s="146" t="str">
        <f>D7</f>
        <v>bedragen geldig  voor periode vanaf 10/2021 - let wel: vast bedrag eindejaarspremie = bedrag voor indexatie in november 2021!</v>
      </c>
      <c r="G7" s="147"/>
      <c r="H7" s="47"/>
      <c r="I7" s="47" t="s">
        <v>101</v>
      </c>
      <c r="J7" s="47" t="s">
        <v>102</v>
      </c>
      <c r="K7" s="47" t="s">
        <v>103</v>
      </c>
      <c r="L7" s="47" t="s">
        <v>103</v>
      </c>
      <c r="M7" s="47" t="s">
        <v>103</v>
      </c>
      <c r="N7" s="47" t="s">
        <v>104</v>
      </c>
      <c r="O7" s="53" t="s">
        <v>103</v>
      </c>
      <c r="P7" s="144"/>
      <c r="Q7" s="145"/>
      <c r="R7" s="47" t="s">
        <v>101</v>
      </c>
      <c r="S7" s="47" t="s">
        <v>102</v>
      </c>
      <c r="T7" s="47" t="s">
        <v>103</v>
      </c>
      <c r="U7" s="47" t="s">
        <v>103</v>
      </c>
      <c r="V7" s="47" t="s">
        <v>103</v>
      </c>
      <c r="W7" s="47" t="s">
        <v>104</v>
      </c>
      <c r="X7" s="53" t="s">
        <v>103</v>
      </c>
      <c r="Y7" s="144"/>
      <c r="Z7" s="145"/>
      <c r="AA7" s="47" t="s">
        <v>101</v>
      </c>
      <c r="AB7" s="47" t="s">
        <v>102</v>
      </c>
      <c r="AC7" s="47" t="s">
        <v>103</v>
      </c>
      <c r="AD7" s="47" t="s">
        <v>103</v>
      </c>
      <c r="AE7" s="47" t="s">
        <v>103</v>
      </c>
      <c r="AF7" s="47" t="s">
        <v>104</v>
      </c>
      <c r="AG7" s="53" t="s">
        <v>103</v>
      </c>
      <c r="AH7" s="47" t="s">
        <v>101</v>
      </c>
      <c r="AI7" s="47" t="s">
        <v>102</v>
      </c>
      <c r="AJ7" s="47" t="s">
        <v>103</v>
      </c>
      <c r="AK7" s="47" t="s">
        <v>103</v>
      </c>
      <c r="AL7" s="47" t="s">
        <v>103</v>
      </c>
      <c r="AM7" s="47" t="s">
        <v>104</v>
      </c>
      <c r="AN7" s="53" t="s">
        <v>103</v>
      </c>
      <c r="AO7" s="47" t="s">
        <v>101</v>
      </c>
      <c r="AP7" s="47" t="s">
        <v>102</v>
      </c>
      <c r="AQ7" s="47" t="s">
        <v>103</v>
      </c>
      <c r="AR7" s="47" t="s">
        <v>103</v>
      </c>
      <c r="AS7" s="47" t="s">
        <v>103</v>
      </c>
      <c r="AT7" s="47" t="s">
        <v>104</v>
      </c>
      <c r="AU7" s="53" t="s">
        <v>103</v>
      </c>
    </row>
    <row r="8" spans="1:47" ht="15" x14ac:dyDescent="0.3">
      <c r="A8" s="32"/>
      <c r="B8" s="136"/>
      <c r="C8" s="137"/>
      <c r="D8" s="138"/>
      <c r="E8" s="139"/>
      <c r="F8" s="138"/>
      <c r="G8" s="139"/>
      <c r="H8" s="44"/>
      <c r="I8" s="44"/>
      <c r="J8" s="44"/>
      <c r="K8" s="44"/>
      <c r="L8" s="44"/>
      <c r="M8" s="44"/>
      <c r="N8" s="44"/>
      <c r="O8" s="75"/>
      <c r="P8" s="138"/>
      <c r="Q8" s="139"/>
      <c r="R8" s="44"/>
      <c r="S8" s="44"/>
      <c r="T8" s="44"/>
      <c r="U8" s="44"/>
      <c r="V8" s="44"/>
      <c r="W8" s="44"/>
      <c r="X8" s="75"/>
      <c r="Y8" s="138"/>
      <c r="Z8" s="139"/>
      <c r="AA8" s="74"/>
      <c r="AB8" s="44"/>
      <c r="AC8" s="44"/>
      <c r="AD8" s="44"/>
      <c r="AE8" s="44"/>
      <c r="AF8" s="44"/>
      <c r="AG8" s="75"/>
      <c r="AH8" s="79"/>
      <c r="AI8" s="111"/>
      <c r="AJ8" s="111"/>
      <c r="AK8" s="80"/>
      <c r="AL8" s="80"/>
      <c r="AM8" s="80"/>
      <c r="AN8" s="81"/>
      <c r="AO8" s="79"/>
      <c r="AP8" s="111"/>
      <c r="AQ8" s="111"/>
      <c r="AR8" s="80"/>
      <c r="AS8" s="80"/>
      <c r="AT8" s="80"/>
      <c r="AU8" s="81"/>
    </row>
    <row r="9" spans="1:47" ht="15" x14ac:dyDescent="0.3">
      <c r="A9" s="32">
        <v>0</v>
      </c>
      <c r="B9" s="129">
        <v>20228.900000000001</v>
      </c>
      <c r="C9" s="130"/>
      <c r="D9" s="129">
        <f t="shared" ref="D9:D36" si="0">B9*$O$3</f>
        <v>28324.50578</v>
      </c>
      <c r="E9" s="131">
        <f t="shared" ref="E9:E36" si="1">D9/40.3399</f>
        <v>702.14615752641919</v>
      </c>
      <c r="F9" s="129">
        <f t="shared" ref="F9:F36" si="2">B9/12*$O$3</f>
        <v>2360.3754816666665</v>
      </c>
      <c r="G9" s="131">
        <f t="shared" ref="G9:G36" si="3">F9/40.3399</f>
        <v>58.512179793868263</v>
      </c>
      <c r="H9" s="45">
        <f>'L4'!$H$10</f>
        <v>1760.59</v>
      </c>
      <c r="I9" s="45">
        <f>GEW!$E$12+($F9-GEW!$E$12)*SUM(Fasering!$D$5)</f>
        <v>1895.469409333333</v>
      </c>
      <c r="J9" s="45">
        <f>GEW!$E$12+($F9-GEW!$E$12)*SUM(Fasering!$D$5:$D$7)</f>
        <v>2015.6772400746763</v>
      </c>
      <c r="K9" s="45">
        <f>GEW!$E$12+($F9-GEW!$E$12)*SUM(Fasering!$D$5:$D$8)</f>
        <v>2084.6478977651218</v>
      </c>
      <c r="L9" s="45">
        <f>GEW!$E$12+($F9-GEW!$E$12)*SUM(Fasering!$D$5:$D$9)</f>
        <v>2153.6185554555668</v>
      </c>
      <c r="M9" s="45">
        <f>GEW!$E$12+($F9-GEW!$E$12)*SUM(Fasering!$D$5:$D$10)</f>
        <v>2222.5892131460123</v>
      </c>
      <c r="N9" s="45">
        <f>GEW!$E$12+($F9-GEW!$E$12)*SUM(Fasering!$D$5:$D$11)</f>
        <v>2291.4048239762215</v>
      </c>
      <c r="O9" s="72">
        <f>GEW!$E$12+($F9-GEW!$E$12)*SUM(Fasering!$D$5:$D$12)</f>
        <v>2360.3754816666665</v>
      </c>
      <c r="P9" s="129">
        <f t="shared" ref="P9:P36" si="4">((B9&lt;19968.2)*913.03+(B9&gt;19968.2)*(B9&lt;20424.71)*(20424.71-B9+456.51)+(B9&gt;20424.71)*(B9&lt;22659.62)*456.51+(B9&gt;22659.62)*(B9&lt;23116.13)*(23116.13-B9))/12*$O$3</f>
        <v>76.114871999999721</v>
      </c>
      <c r="Q9" s="131">
        <f t="shared" ref="Q9:Q36" si="5">P9/40.3399</f>
        <v>1.8868383907743878</v>
      </c>
      <c r="R9" s="45">
        <f>$P9*SUM(Fasering!$D$5)</f>
        <v>0</v>
      </c>
      <c r="S9" s="45">
        <f>$P9*SUM(Fasering!$D$5:$D$7)</f>
        <v>19.680542360640093</v>
      </c>
      <c r="T9" s="45">
        <f>$P9*SUM(Fasering!$D$5:$D$8)</f>
        <v>30.972485172907902</v>
      </c>
      <c r="U9" s="45">
        <f>$P9*SUM(Fasering!$D$5:$D$9)</f>
        <v>42.264427985175715</v>
      </c>
      <c r="V9" s="45">
        <f>$P9*SUM(Fasering!$D$5:$D$10)</f>
        <v>53.556370797443527</v>
      </c>
      <c r="W9" s="45">
        <f>$P9*SUM(Fasering!$D$5:$D$11)</f>
        <v>64.82292918773193</v>
      </c>
      <c r="X9" s="72">
        <f>$P9*SUM(Fasering!$D$5:$D$12)</f>
        <v>76.114871999999735</v>
      </c>
      <c r="Y9" s="129">
        <f t="shared" ref="Y9:Y36" si="6">((B9&lt;19968.2)*456.51+(B9&gt;19968.2)*(B9&lt;20196.46)*(20196.46-B9+228.26)+(B9&gt;20196.46)*(B9&lt;22659.62)*228.26+(B9&gt;22659.62)*(B9&lt;22887.88)*(22887.88-B9))/12*$O$3</f>
        <v>26.63413766666666</v>
      </c>
      <c r="Z9" s="131">
        <f t="shared" ref="Z9:Z36" si="7">Y9/40.3399</f>
        <v>0.66024302654857003</v>
      </c>
      <c r="AA9" s="71">
        <f>$Y9*SUM(Fasering!$D$5)</f>
        <v>0</v>
      </c>
      <c r="AB9" s="45">
        <f>$Y9*SUM(Fasering!$D$5:$D$7)</f>
        <v>6.8866209824008502</v>
      </c>
      <c r="AC9" s="45">
        <f>$Y9*SUM(Fasering!$D$5:$D$8)</f>
        <v>10.837900824086312</v>
      </c>
      <c r="AD9" s="45">
        <f>$Y9*SUM(Fasering!$D$5:$D$9)</f>
        <v>14.789180665771772</v>
      </c>
      <c r="AE9" s="45">
        <f>$Y9*SUM(Fasering!$D$5:$D$10)</f>
        <v>18.740460507457232</v>
      </c>
      <c r="AF9" s="45">
        <f>$Y9*SUM(Fasering!$D$5:$D$11)</f>
        <v>22.682857824981205</v>
      </c>
      <c r="AG9" s="72">
        <f>$Y9*SUM(Fasering!$D$5:$D$12)</f>
        <v>26.634137666666668</v>
      </c>
      <c r="AH9" s="5">
        <f>($AK$2+(I9+R9)*12*7.57%)*SUM(Fasering!$D$5)</f>
        <v>0</v>
      </c>
      <c r="AI9" s="112">
        <f>($AK$2+(J9+S9)*12*7.57%)*SUM(Fasering!$D$5:$D$7)</f>
        <v>513.83302752309532</v>
      </c>
      <c r="AJ9" s="112">
        <f>($AK$2+(K9+T9)*12*7.57%)*SUM(Fasering!$D$5:$D$8)</f>
        <v>838.3193631670091</v>
      </c>
      <c r="AK9" s="9">
        <f>($AK$2+(L9+U9)*12*7.57%)*SUM(Fasering!$D$5:$D$9)</f>
        <v>1184.438835609554</v>
      </c>
      <c r="AL9" s="9">
        <f>($AK$2+(M9+V9)*12*7.57%)*SUM(Fasering!$D$5:$D$10)</f>
        <v>1552.1914448507298</v>
      </c>
      <c r="AM9" s="9">
        <f>($AK$2+(N9+W9)*12*7.57%)*SUM(Fasering!$D$5:$D$11)</f>
        <v>1940.677585981633</v>
      </c>
      <c r="AN9" s="82">
        <f>($AK$2+(O9+X9)*12*7.57%)*SUM(Fasering!$D$5:$D$12)</f>
        <v>2351.6478372708002</v>
      </c>
      <c r="AO9" s="5">
        <f>($AK$2+(I9+AA9)*12*7.57%)*SUM(Fasering!$D$5)</f>
        <v>0</v>
      </c>
      <c r="AP9" s="112">
        <f>($AK$2+(J9+AB9)*12*7.57%)*SUM(Fasering!$D$5:$D$7)</f>
        <v>510.82800075911899</v>
      </c>
      <c r="AQ9" s="112">
        <f>($AK$2+(K9+AC9)*12*7.57%)*SUM(Fasering!$D$5:$D$8)</f>
        <v>830.87673492671422</v>
      </c>
      <c r="AR9" s="9">
        <f>($AK$2+(L9+AD9)*12*7.57%)*SUM(Fasering!$D$5:$D$9)</f>
        <v>1170.5800808359324</v>
      </c>
      <c r="AS9" s="9">
        <f>($AK$2+(M9+AE9)*12*7.57%)*SUM(Fasering!$D$5:$D$10)</f>
        <v>1529.9380384867734</v>
      </c>
      <c r="AT9" s="9">
        <f>($AK$2+(N9+AF9)*12*7.57%)*SUM(Fasering!$D$5:$D$11)</f>
        <v>1908.0765408696832</v>
      </c>
      <c r="AU9" s="82">
        <f>($AK$2+(O9+AG9)*12*7.57%)*SUM(Fasering!$D$5:$D$12)</f>
        <v>2306.6995382024002</v>
      </c>
    </row>
    <row r="10" spans="1:47" ht="15" x14ac:dyDescent="0.3">
      <c r="A10" s="32">
        <f t="shared" ref="A10:A36" si="8">+A9+1</f>
        <v>1</v>
      </c>
      <c r="B10" s="129">
        <v>20614.2</v>
      </c>
      <c r="C10" s="130"/>
      <c r="D10" s="129">
        <f t="shared" si="0"/>
        <v>28864.002839999997</v>
      </c>
      <c r="E10" s="131">
        <f t="shared" si="1"/>
        <v>715.51994030723915</v>
      </c>
      <c r="F10" s="129">
        <f t="shared" si="2"/>
        <v>2405.3335699999998</v>
      </c>
      <c r="G10" s="131">
        <f t="shared" si="3"/>
        <v>59.626661692269934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2027.3017694031573</v>
      </c>
      <c r="K10" s="45">
        <f>GEW!$E$12+($F10-GEW!$E$12)*SUM(Fasering!$D$5:$D$8)</f>
        <v>2102.9421376123155</v>
      </c>
      <c r="L10" s="45">
        <f>GEW!$E$12+($F10-GEW!$E$12)*SUM(Fasering!$D$5:$D$9)</f>
        <v>2178.5825058214737</v>
      </c>
      <c r="M10" s="45">
        <f>GEW!$E$12+($F10-GEW!$E$12)*SUM(Fasering!$D$5:$D$10)</f>
        <v>2254.2228740306318</v>
      </c>
      <c r="N10" s="45">
        <f>GEW!$E$12+($F10-GEW!$E$12)*SUM(Fasering!$D$5:$D$11)</f>
        <v>2329.6932017908416</v>
      </c>
      <c r="O10" s="72">
        <f>GEW!$E$12+($F10-GEW!$E$12)*SUM(Fasering!$D$5:$D$12)</f>
        <v>2405.3335699999998</v>
      </c>
      <c r="P10" s="129">
        <f t="shared" si="4"/>
        <v>53.267108499999992</v>
      </c>
      <c r="Q10" s="131">
        <f t="shared" si="5"/>
        <v>1.320457128054358</v>
      </c>
      <c r="R10" s="45">
        <f>$P10*SUM(Fasering!$D$5)</f>
        <v>0</v>
      </c>
      <c r="S10" s="45">
        <f>$P10*SUM(Fasering!$D$5:$D$7)</f>
        <v>13.77294026406647</v>
      </c>
      <c r="T10" s="45">
        <f>$P10*SUM(Fasering!$D$5:$D$8)</f>
        <v>21.675326843089643</v>
      </c>
      <c r="U10" s="45">
        <f>$P10*SUM(Fasering!$D$5:$D$9)</f>
        <v>29.577713422112819</v>
      </c>
      <c r="V10" s="45">
        <f>$P10*SUM(Fasering!$D$5:$D$10)</f>
        <v>37.480100001135995</v>
      </c>
      <c r="W10" s="45">
        <f>$P10*SUM(Fasering!$D$5:$D$11)</f>
        <v>45.364721920976827</v>
      </c>
      <c r="X10" s="72">
        <f>$P10*SUM(Fasering!$D$5:$D$12)</f>
        <v>53.267108500000006</v>
      </c>
      <c r="Y10" s="129">
        <f t="shared" si="6"/>
        <v>26.63413766666666</v>
      </c>
      <c r="Z10" s="131">
        <f t="shared" si="7"/>
        <v>0.66024302654857003</v>
      </c>
      <c r="AA10" s="71">
        <f>$Y10*SUM(Fasering!$D$5)</f>
        <v>0</v>
      </c>
      <c r="AB10" s="45">
        <f>$Y10*SUM(Fasering!$D$5:$D$7)</f>
        <v>6.8866209824008502</v>
      </c>
      <c r="AC10" s="45">
        <f>$Y10*SUM(Fasering!$D$5:$D$8)</f>
        <v>10.837900824086312</v>
      </c>
      <c r="AD10" s="45">
        <f>$Y10*SUM(Fasering!$D$5:$D$9)</f>
        <v>14.789180665771772</v>
      </c>
      <c r="AE10" s="45">
        <f>$Y10*SUM(Fasering!$D$5:$D$10)</f>
        <v>18.740460507457232</v>
      </c>
      <c r="AF10" s="45">
        <f>$Y10*SUM(Fasering!$D$5:$D$11)</f>
        <v>22.682857824981205</v>
      </c>
      <c r="AG10" s="72">
        <f>$Y10*SUM(Fasering!$D$5:$D$12)</f>
        <v>26.634137666666668</v>
      </c>
      <c r="AH10" s="5">
        <f>($AK$2+(I10+R10)*12*7.57%)*SUM(Fasering!$D$5)</f>
        <v>0</v>
      </c>
      <c r="AI10" s="112">
        <f>($AK$2+(J10+S10)*12*7.57%)*SUM(Fasering!$D$5:$D$7)</f>
        <v>515.17581515103905</v>
      </c>
      <c r="AJ10" s="112">
        <f>($AK$2+(K10+T10)*12*7.57%)*SUM(Fasering!$D$5:$D$8)</f>
        <v>841.64508034206347</v>
      </c>
      <c r="AK10" s="9">
        <f>($AK$2+(L10+U10)*12*7.57%)*SUM(Fasering!$D$5:$D$9)</f>
        <v>1190.6315806033133</v>
      </c>
      <c r="AL10" s="9">
        <f>($AK$2+(M10+V10)*12*7.57%)*SUM(Fasering!$D$5:$D$10)</f>
        <v>1562.1353159347891</v>
      </c>
      <c r="AM10" s="9">
        <f>($AK$2+(N10+W10)*12*7.57%)*SUM(Fasering!$D$5:$D$11)</f>
        <v>1955.2452698901923</v>
      </c>
      <c r="AN10" s="82">
        <f>($AK$2+(O10+X10)*12*7.57%)*SUM(Fasering!$D$5:$D$12)</f>
        <v>2371.7328563494007</v>
      </c>
      <c r="AO10" s="5">
        <f>($AK$2+(I10+AA10)*12*7.57%)*SUM(Fasering!$D$5)</f>
        <v>0</v>
      </c>
      <c r="AP10" s="112">
        <f>($AK$2+(J10+AB10)*12*7.57%)*SUM(Fasering!$D$5:$D$7)</f>
        <v>513.55836158579461</v>
      </c>
      <c r="AQ10" s="112">
        <f>($AK$2+(K10+AC10)*12*7.57%)*SUM(Fasering!$D$5:$D$8)</f>
        <v>837.63909086923559</v>
      </c>
      <c r="AR10" s="9">
        <f>($AK$2+(L10+AD10)*12*7.57%)*SUM(Fasering!$D$5:$D$9)</f>
        <v>1183.172115487341</v>
      </c>
      <c r="AS10" s="9">
        <f>($AK$2+(M10+AE10)*12*7.57%)*SUM(Fasering!$D$5:$D$10)</f>
        <v>1550.1574354401112</v>
      </c>
      <c r="AT10" s="9">
        <f>($AK$2+(N10+AF10)*12*7.57%)*SUM(Fasering!$D$5:$D$11)</f>
        <v>1937.6977800378061</v>
      </c>
      <c r="AU10" s="82">
        <f>($AK$2+(O10+AG10)*12*7.57%)*SUM(Fasering!$D$5:$D$12)</f>
        <v>2347.5394656444</v>
      </c>
    </row>
    <row r="11" spans="1:47" ht="15" x14ac:dyDescent="0.3">
      <c r="A11" s="32">
        <f t="shared" si="8"/>
        <v>2</v>
      </c>
      <c r="B11" s="129">
        <v>21206.19</v>
      </c>
      <c r="C11" s="130"/>
      <c r="D11" s="129">
        <f t="shared" si="0"/>
        <v>29692.907237999996</v>
      </c>
      <c r="E11" s="131">
        <f t="shared" si="1"/>
        <v>736.06794359926516</v>
      </c>
      <c r="F11" s="129">
        <f t="shared" si="2"/>
        <v>2474.4089364999995</v>
      </c>
      <c r="G11" s="131">
        <f t="shared" si="3"/>
        <v>61.338995299938759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2045.162151228144</v>
      </c>
      <c r="K11" s="45">
        <f>GEW!$E$12+($F11-GEW!$E$12)*SUM(Fasering!$D$5:$D$8)</f>
        <v>2131.050123719609</v>
      </c>
      <c r="L11" s="45">
        <f>GEW!$E$12+($F11-GEW!$E$12)*SUM(Fasering!$D$5:$D$9)</f>
        <v>2216.938096211074</v>
      </c>
      <c r="M11" s="45">
        <f>GEW!$E$12+($F11-GEW!$E$12)*SUM(Fasering!$D$5:$D$10)</f>
        <v>2302.8260687025395</v>
      </c>
      <c r="N11" s="45">
        <f>GEW!$E$12+($F11-GEW!$E$12)*SUM(Fasering!$D$5:$D$11)</f>
        <v>2388.5209640085345</v>
      </c>
      <c r="O11" s="72">
        <f>GEW!$E$12+($F11-GEW!$E$12)*SUM(Fasering!$D$5:$D$12)</f>
        <v>2474.4089364999995</v>
      </c>
      <c r="P11" s="129">
        <f t="shared" si="4"/>
        <v>53.267108499999992</v>
      </c>
      <c r="Q11" s="131">
        <f t="shared" si="5"/>
        <v>1.320457128054358</v>
      </c>
      <c r="R11" s="45">
        <f>$P11*SUM(Fasering!$D$5)</f>
        <v>0</v>
      </c>
      <c r="S11" s="45">
        <f>$P11*SUM(Fasering!$D$5:$D$7)</f>
        <v>13.77294026406647</v>
      </c>
      <c r="T11" s="45">
        <f>$P11*SUM(Fasering!$D$5:$D$8)</f>
        <v>21.675326843089643</v>
      </c>
      <c r="U11" s="45">
        <f>$P11*SUM(Fasering!$D$5:$D$9)</f>
        <v>29.577713422112819</v>
      </c>
      <c r="V11" s="45">
        <f>$P11*SUM(Fasering!$D$5:$D$10)</f>
        <v>37.480100001135995</v>
      </c>
      <c r="W11" s="45">
        <f>$P11*SUM(Fasering!$D$5:$D$11)</f>
        <v>45.364721920976827</v>
      </c>
      <c r="X11" s="72">
        <f>$P11*SUM(Fasering!$D$5:$D$12)</f>
        <v>53.267108500000006</v>
      </c>
      <c r="Y11" s="129">
        <f t="shared" si="6"/>
        <v>26.63413766666666</v>
      </c>
      <c r="Z11" s="131">
        <f t="shared" si="7"/>
        <v>0.66024302654857003</v>
      </c>
      <c r="AA11" s="71">
        <f>$Y11*SUM(Fasering!$D$5)</f>
        <v>0</v>
      </c>
      <c r="AB11" s="45">
        <f>$Y11*SUM(Fasering!$D$5:$D$7)</f>
        <v>6.8866209824008502</v>
      </c>
      <c r="AC11" s="45">
        <f>$Y11*SUM(Fasering!$D$5:$D$8)</f>
        <v>10.837900824086312</v>
      </c>
      <c r="AD11" s="45">
        <f>$Y11*SUM(Fasering!$D$5:$D$9)</f>
        <v>14.789180665771772</v>
      </c>
      <c r="AE11" s="45">
        <f>$Y11*SUM(Fasering!$D$5:$D$10)</f>
        <v>18.740460507457232</v>
      </c>
      <c r="AF11" s="45">
        <f>$Y11*SUM(Fasering!$D$5:$D$11)</f>
        <v>22.682857824981205</v>
      </c>
      <c r="AG11" s="72">
        <f>$Y11*SUM(Fasering!$D$5:$D$12)</f>
        <v>26.634137666666668</v>
      </c>
      <c r="AH11" s="5">
        <f>($AK$2+(I11+R11)*12*7.57%)*SUM(Fasering!$D$5)</f>
        <v>0</v>
      </c>
      <c r="AI11" s="112">
        <f>($AK$2+(J11+S11)*12*7.57%)*SUM(Fasering!$D$5:$D$7)</f>
        <v>519.3708483869168</v>
      </c>
      <c r="AJ11" s="112">
        <f>($AK$2+(K11+T11)*12*7.57%)*SUM(Fasering!$D$5:$D$8)</f>
        <v>852.03502867949692</v>
      </c>
      <c r="AK11" s="9">
        <f>($AK$2+(L11+U11)*12*7.57%)*SUM(Fasering!$D$5:$D$9)</f>
        <v>1209.9784754729924</v>
      </c>
      <c r="AL11" s="9">
        <f>($AK$2+(M11+V11)*12*7.57%)*SUM(Fasering!$D$5:$D$10)</f>
        <v>1593.2011887674041</v>
      </c>
      <c r="AM11" s="9">
        <f>($AK$2+(N11+W11)*12*7.57%)*SUM(Fasering!$D$5:$D$11)</f>
        <v>2000.7565010740416</v>
      </c>
      <c r="AN11" s="82">
        <f>($AK$2+(O11+X11)*12*7.57%)*SUM(Fasering!$D$5:$D$12)</f>
        <v>2434.4809192780003</v>
      </c>
      <c r="AO11" s="5">
        <f>($AK$2+(I11+AA11)*12*7.57%)*SUM(Fasering!$D$5)</f>
        <v>0</v>
      </c>
      <c r="AP11" s="112">
        <f>($AK$2+(J11+AB11)*12*7.57%)*SUM(Fasering!$D$5:$D$7)</f>
        <v>517.75339482167237</v>
      </c>
      <c r="AQ11" s="112">
        <f>($AK$2+(K11+AC11)*12*7.57%)*SUM(Fasering!$D$5:$D$8)</f>
        <v>848.02903920666927</v>
      </c>
      <c r="AR11" s="9">
        <f>($AK$2+(L11+AD11)*12*7.57%)*SUM(Fasering!$D$5:$D$9)</f>
        <v>1202.5190103570203</v>
      </c>
      <c r="AS11" s="9">
        <f>($AK$2+(M11+AE11)*12*7.57%)*SUM(Fasering!$D$5:$D$10)</f>
        <v>1581.2233082727259</v>
      </c>
      <c r="AT11" s="9">
        <f>($AK$2+(N11+AF11)*12*7.57%)*SUM(Fasering!$D$5:$D$11)</f>
        <v>1983.2090112216558</v>
      </c>
      <c r="AU11" s="82">
        <f>($AK$2+(O11+AG11)*12*7.57%)*SUM(Fasering!$D$5:$D$12)</f>
        <v>2410.2875285730001</v>
      </c>
    </row>
    <row r="12" spans="1:47" ht="15" x14ac:dyDescent="0.3">
      <c r="A12" s="32">
        <f t="shared" si="8"/>
        <v>3</v>
      </c>
      <c r="B12" s="129">
        <v>22005.19</v>
      </c>
      <c r="C12" s="130"/>
      <c r="D12" s="129">
        <f t="shared" si="0"/>
        <v>30811.667037999996</v>
      </c>
      <c r="E12" s="131">
        <f t="shared" si="1"/>
        <v>763.80127461892562</v>
      </c>
      <c r="F12" s="129">
        <f t="shared" si="2"/>
        <v>2567.6389198333327</v>
      </c>
      <c r="G12" s="131">
        <f t="shared" si="3"/>
        <v>63.650106218243792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2069.2680399731639</v>
      </c>
      <c r="K12" s="45">
        <f>GEW!$E$12+($F12-GEW!$E$12)*SUM(Fasering!$D$5:$D$8)</f>
        <v>2168.987049849658</v>
      </c>
      <c r="L12" s="45">
        <f>GEW!$E$12+($F12-GEW!$E$12)*SUM(Fasering!$D$5:$D$9)</f>
        <v>2268.7060597261516</v>
      </c>
      <c r="M12" s="45">
        <f>GEW!$E$12+($F12-GEW!$E$12)*SUM(Fasering!$D$5:$D$10)</f>
        <v>2368.4250696026456</v>
      </c>
      <c r="N12" s="45">
        <f>GEW!$E$12+($F12-GEW!$E$12)*SUM(Fasering!$D$5:$D$11)</f>
        <v>2467.9199099568386</v>
      </c>
      <c r="O12" s="72">
        <f>GEW!$E$12+($F12-GEW!$E$12)*SUM(Fasering!$D$5:$D$12)</f>
        <v>2567.6389198333327</v>
      </c>
      <c r="P12" s="129">
        <f t="shared" si="4"/>
        <v>53.267108499999992</v>
      </c>
      <c r="Q12" s="131">
        <f t="shared" si="5"/>
        <v>1.320457128054358</v>
      </c>
      <c r="R12" s="45">
        <f>$P12*SUM(Fasering!$D$5)</f>
        <v>0</v>
      </c>
      <c r="S12" s="45">
        <f>$P12*SUM(Fasering!$D$5:$D$7)</f>
        <v>13.77294026406647</v>
      </c>
      <c r="T12" s="45">
        <f>$P12*SUM(Fasering!$D$5:$D$8)</f>
        <v>21.675326843089643</v>
      </c>
      <c r="U12" s="45">
        <f>$P12*SUM(Fasering!$D$5:$D$9)</f>
        <v>29.577713422112819</v>
      </c>
      <c r="V12" s="45">
        <f>$P12*SUM(Fasering!$D$5:$D$10)</f>
        <v>37.480100001135995</v>
      </c>
      <c r="W12" s="45">
        <f>$P12*SUM(Fasering!$D$5:$D$11)</f>
        <v>45.364721920976827</v>
      </c>
      <c r="X12" s="72">
        <f>$P12*SUM(Fasering!$D$5:$D$12)</f>
        <v>53.267108500000006</v>
      </c>
      <c r="Y12" s="129">
        <f t="shared" si="6"/>
        <v>26.63413766666666</v>
      </c>
      <c r="Z12" s="131">
        <f t="shared" si="7"/>
        <v>0.66024302654857003</v>
      </c>
      <c r="AA12" s="71">
        <f>$Y12*SUM(Fasering!$D$5)</f>
        <v>0</v>
      </c>
      <c r="AB12" s="45">
        <f>$Y12*SUM(Fasering!$D$5:$D$7)</f>
        <v>6.8866209824008502</v>
      </c>
      <c r="AC12" s="45">
        <f>$Y12*SUM(Fasering!$D$5:$D$8)</f>
        <v>10.837900824086312</v>
      </c>
      <c r="AD12" s="45">
        <f>$Y12*SUM(Fasering!$D$5:$D$9)</f>
        <v>14.789180665771772</v>
      </c>
      <c r="AE12" s="45">
        <f>$Y12*SUM(Fasering!$D$5:$D$10)</f>
        <v>18.740460507457232</v>
      </c>
      <c r="AF12" s="45">
        <f>$Y12*SUM(Fasering!$D$5:$D$11)</f>
        <v>22.682857824981205</v>
      </c>
      <c r="AG12" s="72">
        <f>$Y12*SUM(Fasering!$D$5:$D$12)</f>
        <v>26.634137666666668</v>
      </c>
      <c r="AH12" s="5">
        <f>($AK$2+(I12+R12)*12*7.57%)*SUM(Fasering!$D$5)</f>
        <v>0</v>
      </c>
      <c r="AI12" s="112">
        <f>($AK$2+(J12+S12)*12*7.57%)*SUM(Fasering!$D$5:$D$7)</f>
        <v>525.03282165583403</v>
      </c>
      <c r="AJ12" s="112">
        <f>($AK$2+(K12+T12)*12*7.57%)*SUM(Fasering!$D$5:$D$8)</f>
        <v>866.05818569500332</v>
      </c>
      <c r="AK12" s="9">
        <f>($AK$2+(L12+U12)*12*7.57%)*SUM(Fasering!$D$5:$D$9)</f>
        <v>1236.0906885186077</v>
      </c>
      <c r="AL12" s="9">
        <f>($AK$2+(M12+V12)*12*7.57%)*SUM(Fasering!$D$5:$D$10)</f>
        <v>1635.130330126648</v>
      </c>
      <c r="AM12" s="9">
        <f>($AK$2+(N12+W12)*12*7.57%)*SUM(Fasering!$D$5:$D$11)</f>
        <v>2062.1823253546809</v>
      </c>
      <c r="AN12" s="82">
        <f>($AK$2+(O12+X12)*12*7.57%)*SUM(Fasering!$D$5:$D$12)</f>
        <v>2519.1710361380001</v>
      </c>
      <c r="AO12" s="5">
        <f>($AK$2+(I12+AA12)*12*7.57%)*SUM(Fasering!$D$5)</f>
        <v>0</v>
      </c>
      <c r="AP12" s="112">
        <f>($AK$2+(J12+AB12)*12*7.57%)*SUM(Fasering!$D$5:$D$7)</f>
        <v>523.41536809058948</v>
      </c>
      <c r="AQ12" s="112">
        <f>($AK$2+(K12+AC12)*12*7.57%)*SUM(Fasering!$D$5:$D$8)</f>
        <v>862.05219622217544</v>
      </c>
      <c r="AR12" s="9">
        <f>($AK$2+(L12+AD12)*12*7.57%)*SUM(Fasering!$D$5:$D$9)</f>
        <v>1228.6312234026357</v>
      </c>
      <c r="AS12" s="9">
        <f>($AK$2+(M12+AE12)*12*7.57%)*SUM(Fasering!$D$5:$D$10)</f>
        <v>1623.1524496319701</v>
      </c>
      <c r="AT12" s="9">
        <f>($AK$2+(N12+AF12)*12*7.57%)*SUM(Fasering!$D$5:$D$11)</f>
        <v>2044.6348355022951</v>
      </c>
      <c r="AU12" s="82">
        <f>($AK$2+(O12+AG12)*12*7.57%)*SUM(Fasering!$D$5:$D$12)</f>
        <v>2494.9776454329999</v>
      </c>
    </row>
    <row r="13" spans="1:47" ht="15" x14ac:dyDescent="0.3">
      <c r="A13" s="32">
        <f t="shared" si="8"/>
        <v>4</v>
      </c>
      <c r="B13" s="129">
        <v>22799.46</v>
      </c>
      <c r="C13" s="130"/>
      <c r="D13" s="129">
        <f t="shared" si="0"/>
        <v>31923.803891999996</v>
      </c>
      <c r="E13" s="131">
        <f t="shared" si="1"/>
        <v>791.37042709575371</v>
      </c>
      <c r="F13" s="129">
        <f t="shared" si="2"/>
        <v>2660.3169909999997</v>
      </c>
      <c r="G13" s="131">
        <f t="shared" si="3"/>
        <v>65.947535591312814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2093.2312242704193</v>
      </c>
      <c r="K13" s="45">
        <f>GEW!$E$12+($F13-GEW!$E$12)*SUM(Fasering!$D$5:$D$8)</f>
        <v>2206.6993931754578</v>
      </c>
      <c r="L13" s="45">
        <f>GEW!$E$12+($F13-GEW!$E$12)*SUM(Fasering!$D$5:$D$9)</f>
        <v>2320.1675620804958</v>
      </c>
      <c r="M13" s="45">
        <f>GEW!$E$12+($F13-GEW!$E$12)*SUM(Fasering!$D$5:$D$10)</f>
        <v>2433.6357309855343</v>
      </c>
      <c r="N13" s="45">
        <f>GEW!$E$12+($F13-GEW!$E$12)*SUM(Fasering!$D$5:$D$11)</f>
        <v>2546.8488220949616</v>
      </c>
      <c r="O13" s="72">
        <f>GEW!$E$12+($F13-GEW!$E$12)*SUM(Fasering!$D$5:$D$12)</f>
        <v>2660.3169909999997</v>
      </c>
      <c r="P13" s="129">
        <f t="shared" si="4"/>
        <v>36.950111166666886</v>
      </c>
      <c r="Q13" s="131">
        <f t="shared" si="5"/>
        <v>0.91596932978680878</v>
      </c>
      <c r="R13" s="45">
        <f>$P13*SUM(Fasering!$D$5)</f>
        <v>0</v>
      </c>
      <c r="S13" s="45">
        <f>$P13*SUM(Fasering!$D$5:$D$7)</f>
        <v>9.5539571825851688</v>
      </c>
      <c r="T13" s="45">
        <f>$P13*SUM(Fasering!$D$5:$D$8)</f>
        <v>15.035652562706709</v>
      </c>
      <c r="U13" s="45">
        <f>$P13*SUM(Fasering!$D$5:$D$9)</f>
        <v>20.517347942828248</v>
      </c>
      <c r="V13" s="45">
        <f>$P13*SUM(Fasering!$D$5:$D$10)</f>
        <v>25.999043322949788</v>
      </c>
      <c r="W13" s="45">
        <f>$P13*SUM(Fasering!$D$5:$D$11)</f>
        <v>31.468415786545357</v>
      </c>
      <c r="X13" s="72">
        <f>$P13*SUM(Fasering!$D$5:$D$12)</f>
        <v>36.950111166666893</v>
      </c>
      <c r="Y13" s="129">
        <f t="shared" si="6"/>
        <v>10.317140333333553</v>
      </c>
      <c r="Z13" s="131">
        <f t="shared" si="7"/>
        <v>0.25575522828102087</v>
      </c>
      <c r="AA13" s="71">
        <f>$Y13*SUM(Fasering!$D$5)</f>
        <v>0</v>
      </c>
      <c r="AB13" s="45">
        <f>$Y13*SUM(Fasering!$D$5:$D$7)</f>
        <v>2.6676379009195492</v>
      </c>
      <c r="AC13" s="45">
        <f>$Y13*SUM(Fasering!$D$5:$D$8)</f>
        <v>4.1982265437033748</v>
      </c>
      <c r="AD13" s="45">
        <f>$Y13*SUM(Fasering!$D$5:$D$9)</f>
        <v>5.7288151864871999</v>
      </c>
      <c r="AE13" s="45">
        <f>$Y13*SUM(Fasering!$D$5:$D$10)</f>
        <v>7.259403829271025</v>
      </c>
      <c r="AF13" s="45">
        <f>$Y13*SUM(Fasering!$D$5:$D$11)</f>
        <v>8.7865516905497305</v>
      </c>
      <c r="AG13" s="72">
        <f>$Y13*SUM(Fasering!$D$5:$D$12)</f>
        <v>10.317140333333555</v>
      </c>
      <c r="AH13" s="5">
        <f>($AK$2+(I13+R13)*12*7.57%)*SUM(Fasering!$D$5)</f>
        <v>0</v>
      </c>
      <c r="AI13" s="112">
        <f>($AK$2+(J13+S13)*12*7.57%)*SUM(Fasering!$D$5:$D$7)</f>
        <v>529.67032499297738</v>
      </c>
      <c r="AJ13" s="112">
        <f>($AK$2+(K13+T13)*12*7.57%)*SUM(Fasering!$D$5:$D$8)</f>
        <v>877.54401128406175</v>
      </c>
      <c r="AK13" s="9">
        <f>($AK$2+(L13+U13)*12*7.57%)*SUM(Fasering!$D$5:$D$9)</f>
        <v>1257.4781923777343</v>
      </c>
      <c r="AL13" s="9">
        <f>($AK$2+(M13+V13)*12*7.57%)*SUM(Fasering!$D$5:$D$10)</f>
        <v>1669.472868273996</v>
      </c>
      <c r="AM13" s="9">
        <f>($AK$2+(N13+W13)*12*7.57%)*SUM(Fasering!$D$5:$D$11)</f>
        <v>2112.493842481063</v>
      </c>
      <c r="AN13" s="82">
        <f>($AK$2+(O13+X13)*12*7.57%)*SUM(Fasering!$D$5:$D$12)</f>
        <v>2588.5374356082007</v>
      </c>
      <c r="AO13" s="5">
        <f>($AK$2+(I13+AA13)*12*7.57%)*SUM(Fasering!$D$5)</f>
        <v>0</v>
      </c>
      <c r="AP13" s="112">
        <f>($AK$2+(J13+AB13)*12*7.57%)*SUM(Fasering!$D$5:$D$7)</f>
        <v>528.05287142773273</v>
      </c>
      <c r="AQ13" s="112">
        <f>($AK$2+(K13+AC13)*12*7.57%)*SUM(Fasering!$D$5:$D$8)</f>
        <v>873.53802181123399</v>
      </c>
      <c r="AR13" s="9">
        <f>($AK$2+(L13+AD13)*12*7.57%)*SUM(Fasering!$D$5:$D$9)</f>
        <v>1250.0187272617623</v>
      </c>
      <c r="AS13" s="9">
        <f>($AK$2+(M13+AE13)*12*7.57%)*SUM(Fasering!$D$5:$D$10)</f>
        <v>1657.4949877793176</v>
      </c>
      <c r="AT13" s="9">
        <f>($AK$2+(N13+AF13)*12*7.57%)*SUM(Fasering!$D$5:$D$11)</f>
        <v>2094.9463526286777</v>
      </c>
      <c r="AU13" s="82">
        <f>($AK$2+(O13+AG13)*12*7.57%)*SUM(Fasering!$D$5:$D$12)</f>
        <v>2564.3440449032005</v>
      </c>
    </row>
    <row r="14" spans="1:47" ht="15" x14ac:dyDescent="0.3">
      <c r="A14" s="32">
        <f t="shared" si="8"/>
        <v>5</v>
      </c>
      <c r="B14" s="129">
        <v>22807.51</v>
      </c>
      <c r="C14" s="130"/>
      <c r="D14" s="129">
        <f t="shared" si="0"/>
        <v>31935.075501999996</v>
      </c>
      <c r="E14" s="131">
        <f t="shared" si="1"/>
        <v>791.64984300903063</v>
      </c>
      <c r="F14" s="129">
        <f t="shared" si="2"/>
        <v>2661.2562918333329</v>
      </c>
      <c r="G14" s="131">
        <f t="shared" si="3"/>
        <v>65.970820250752553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2093.4740933622811</v>
      </c>
      <c r="K14" s="45">
        <f>GEW!$E$12+($F14-GEW!$E$12)*SUM(Fasering!$D$5:$D$8)</f>
        <v>2207.081611267256</v>
      </c>
      <c r="L14" s="45">
        <f>GEW!$E$12+($F14-GEW!$E$12)*SUM(Fasering!$D$5:$D$9)</f>
        <v>2320.6891291722309</v>
      </c>
      <c r="M14" s="45">
        <f>GEW!$E$12+($F14-GEW!$E$12)*SUM(Fasering!$D$5:$D$10)</f>
        <v>2434.2966470772062</v>
      </c>
      <c r="N14" s="45">
        <f>GEW!$E$12+($F14-GEW!$E$12)*SUM(Fasering!$D$5:$D$11)</f>
        <v>2547.648773928358</v>
      </c>
      <c r="O14" s="72">
        <f>GEW!$E$12+($F14-GEW!$E$12)*SUM(Fasering!$D$5:$D$12)</f>
        <v>2661.2562918333329</v>
      </c>
      <c r="P14" s="129">
        <f t="shared" si="4"/>
        <v>36.010810333333637</v>
      </c>
      <c r="Q14" s="131">
        <f t="shared" si="5"/>
        <v>0.89268467034706678</v>
      </c>
      <c r="R14" s="45">
        <f>$P14*SUM(Fasering!$D$5)</f>
        <v>0</v>
      </c>
      <c r="S14" s="45">
        <f>$P14*SUM(Fasering!$D$5:$D$7)</f>
        <v>9.3110880907235991</v>
      </c>
      <c r="T14" s="45">
        <f>$P14*SUM(Fasering!$D$5:$D$8)</f>
        <v>14.653434470908378</v>
      </c>
      <c r="U14" s="45">
        <f>$P14*SUM(Fasering!$D$5:$D$9)</f>
        <v>19.995780851093155</v>
      </c>
      <c r="V14" s="45">
        <f>$P14*SUM(Fasering!$D$5:$D$10)</f>
        <v>25.338127231277934</v>
      </c>
      <c r="W14" s="45">
        <f>$P14*SUM(Fasering!$D$5:$D$11)</f>
        <v>30.668463953148866</v>
      </c>
      <c r="X14" s="72">
        <f>$P14*SUM(Fasering!$D$5:$D$12)</f>
        <v>36.010810333333644</v>
      </c>
      <c r="Y14" s="129">
        <f t="shared" si="6"/>
        <v>9.3778395000003041</v>
      </c>
      <c r="Z14" s="131">
        <f t="shared" si="7"/>
        <v>0.23247056884127884</v>
      </c>
      <c r="AA14" s="71">
        <f>$Y14*SUM(Fasering!$D$5)</f>
        <v>0</v>
      </c>
      <c r="AB14" s="45">
        <f>$Y14*SUM(Fasering!$D$5:$D$7)</f>
        <v>2.4247688090579795</v>
      </c>
      <c r="AC14" s="45">
        <f>$Y14*SUM(Fasering!$D$5:$D$8)</f>
        <v>3.8160084519050437</v>
      </c>
      <c r="AD14" s="45">
        <f>$Y14*SUM(Fasering!$D$5:$D$9)</f>
        <v>5.2072480947521074</v>
      </c>
      <c r="AE14" s="45">
        <f>$Y14*SUM(Fasering!$D$5:$D$10)</f>
        <v>6.5984877375991715</v>
      </c>
      <c r="AF14" s="45">
        <f>$Y14*SUM(Fasering!$D$5:$D$11)</f>
        <v>7.9865998571532417</v>
      </c>
      <c r="AG14" s="72">
        <f>$Y14*SUM(Fasering!$D$5:$D$12)</f>
        <v>9.3778395000003059</v>
      </c>
      <c r="AH14" s="5">
        <f>($AK$2+(I14+R14)*12*7.57%)*SUM(Fasering!$D$5)</f>
        <v>0</v>
      </c>
      <c r="AI14" s="112">
        <f>($AK$2+(J14+S14)*12*7.57%)*SUM(Fasering!$D$5:$D$7)</f>
        <v>529.67032499297738</v>
      </c>
      <c r="AJ14" s="112">
        <f>($AK$2+(K14+T14)*12*7.57%)*SUM(Fasering!$D$5:$D$8)</f>
        <v>877.54401128406175</v>
      </c>
      <c r="AK14" s="9">
        <f>($AK$2+(L14+U14)*12*7.57%)*SUM(Fasering!$D$5:$D$9)</f>
        <v>1257.4781923777343</v>
      </c>
      <c r="AL14" s="9">
        <f>($AK$2+(M14+V14)*12*7.57%)*SUM(Fasering!$D$5:$D$10)</f>
        <v>1669.472868273996</v>
      </c>
      <c r="AM14" s="9">
        <f>($AK$2+(N14+W14)*12*7.57%)*SUM(Fasering!$D$5:$D$11)</f>
        <v>2112.493842481063</v>
      </c>
      <c r="AN14" s="82">
        <f>($AK$2+(O14+X14)*12*7.57%)*SUM(Fasering!$D$5:$D$12)</f>
        <v>2588.5374356082007</v>
      </c>
      <c r="AO14" s="5">
        <f>($AK$2+(I14+AA14)*12*7.57%)*SUM(Fasering!$D$5)</f>
        <v>0</v>
      </c>
      <c r="AP14" s="112">
        <f>($AK$2+(J14+AB14)*12*7.57%)*SUM(Fasering!$D$5:$D$7)</f>
        <v>528.05287142773284</v>
      </c>
      <c r="AQ14" s="112">
        <f>($AK$2+(K14+AC14)*12*7.57%)*SUM(Fasering!$D$5:$D$8)</f>
        <v>873.53802181123399</v>
      </c>
      <c r="AR14" s="9">
        <f>($AK$2+(L14+AD14)*12*7.57%)*SUM(Fasering!$D$5:$D$9)</f>
        <v>1250.0187272617623</v>
      </c>
      <c r="AS14" s="9">
        <f>($AK$2+(M14+AE14)*12*7.57%)*SUM(Fasering!$D$5:$D$10)</f>
        <v>1657.4949877793176</v>
      </c>
      <c r="AT14" s="9">
        <f>($AK$2+(N14+AF14)*12*7.57%)*SUM(Fasering!$D$5:$D$11)</f>
        <v>2094.9463526286772</v>
      </c>
      <c r="AU14" s="82">
        <f>($AK$2+(O14+AG14)*12*7.57%)*SUM(Fasering!$D$5:$D$12)</f>
        <v>2564.3440449032005</v>
      </c>
    </row>
    <row r="15" spans="1:47" ht="15" x14ac:dyDescent="0.3">
      <c r="A15" s="32">
        <f t="shared" si="8"/>
        <v>6</v>
      </c>
      <c r="B15" s="129">
        <v>23939.58</v>
      </c>
      <c r="C15" s="130"/>
      <c r="D15" s="129">
        <f t="shared" si="0"/>
        <v>33520.199915999998</v>
      </c>
      <c r="E15" s="131">
        <f t="shared" si="1"/>
        <v>830.94405082808828</v>
      </c>
      <c r="F15" s="129">
        <f t="shared" si="2"/>
        <v>2793.3499929999998</v>
      </c>
      <c r="G15" s="131">
        <f t="shared" si="3"/>
        <v>69.245337569007361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2127.6287284956666</v>
      </c>
      <c r="K15" s="45">
        <f>GEW!$E$12+($F15-GEW!$E$12)*SUM(Fasering!$D$5:$D$8)</f>
        <v>2260.8328702960976</v>
      </c>
      <c r="L15" s="45">
        <f>GEW!$E$12+($F15-GEW!$E$12)*SUM(Fasering!$D$5:$D$9)</f>
        <v>2394.037012096529</v>
      </c>
      <c r="M15" s="45">
        <f>GEW!$E$12+($F15-GEW!$E$12)*SUM(Fasering!$D$5:$D$10)</f>
        <v>2527.2411538969604</v>
      </c>
      <c r="N15" s="45">
        <f>GEW!$E$12+($F15-GEW!$E$12)*SUM(Fasering!$D$5:$D$11)</f>
        <v>2660.1458511995688</v>
      </c>
      <c r="O15" s="72">
        <f>GEW!$E$12+($F15-GEW!$E$12)*SUM(Fasering!$D$5:$D$12)</f>
        <v>2793.3499929999998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29">
        <f t="shared" si="6"/>
        <v>0</v>
      </c>
      <c r="Z15" s="131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535.50555889571808</v>
      </c>
      <c r="AJ15" s="112">
        <f>($AK$2+(K15+T15)*12*7.57%)*SUM(Fasering!$D$5:$D$8)</f>
        <v>891.99628743477342</v>
      </c>
      <c r="AK15" s="9">
        <f>($AK$2+(L15+U15)*12*7.57%)*SUM(Fasering!$D$5:$D$9)</f>
        <v>1284.3894587512161</v>
      </c>
      <c r="AL15" s="9">
        <f>($AK$2+(M15+V15)*12*7.57%)*SUM(Fasering!$D$5:$D$10)</f>
        <v>1712.6850728450465</v>
      </c>
      <c r="AM15" s="9">
        <f>($AK$2+(N15+W15)*12*7.57%)*SUM(Fasering!$D$5:$D$11)</f>
        <v>2175.7993431117175</v>
      </c>
      <c r="AN15" s="82">
        <f>($AK$2+(O15+X15)*12*7.57%)*SUM(Fasering!$D$5:$D$12)</f>
        <v>2675.8191336412006</v>
      </c>
      <c r="AO15" s="5">
        <f>($AK$2+(I15+AA15)*12*7.57%)*SUM(Fasering!$D$5)</f>
        <v>0</v>
      </c>
      <c r="AP15" s="112">
        <f>($AK$2+(J15+AB15)*12*7.57%)*SUM(Fasering!$D$5:$D$7)</f>
        <v>535.50555889571808</v>
      </c>
      <c r="AQ15" s="112">
        <f>($AK$2+(K15+AC15)*12*7.57%)*SUM(Fasering!$D$5:$D$8)</f>
        <v>891.99628743477342</v>
      </c>
      <c r="AR15" s="9">
        <f>($AK$2+(L15+AD15)*12*7.57%)*SUM(Fasering!$D$5:$D$9)</f>
        <v>1284.3894587512161</v>
      </c>
      <c r="AS15" s="9">
        <f>($AK$2+(M15+AE15)*12*7.57%)*SUM(Fasering!$D$5:$D$10)</f>
        <v>1712.6850728450465</v>
      </c>
      <c r="AT15" s="9">
        <f>($AK$2+(N15+AF15)*12*7.57%)*SUM(Fasering!$D$5:$D$11)</f>
        <v>2175.7993431117175</v>
      </c>
      <c r="AU15" s="82">
        <f>($AK$2+(O15+AG15)*12*7.57%)*SUM(Fasering!$D$5:$D$12)</f>
        <v>2675.8191336412006</v>
      </c>
    </row>
    <row r="16" spans="1:47" ht="15" x14ac:dyDescent="0.3">
      <c r="A16" s="32">
        <f t="shared" si="8"/>
        <v>7</v>
      </c>
      <c r="B16" s="129">
        <v>23947.66</v>
      </c>
      <c r="C16" s="130"/>
      <c r="D16" s="129">
        <f t="shared" si="0"/>
        <v>33531.513531999997</v>
      </c>
      <c r="E16" s="131">
        <f t="shared" si="1"/>
        <v>831.22450804290531</v>
      </c>
      <c r="F16" s="129">
        <f t="shared" si="2"/>
        <v>2794.2927943333329</v>
      </c>
      <c r="G16" s="131">
        <f t="shared" si="3"/>
        <v>69.268709003575438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2127.8725026897337</v>
      </c>
      <c r="K16" s="45">
        <f>GEW!$E$12+($F16-GEW!$E$12)*SUM(Fasering!$D$5:$D$8)</f>
        <v>2261.2165128031447</v>
      </c>
      <c r="L16" s="45">
        <f>GEW!$E$12+($F16-GEW!$E$12)*SUM(Fasering!$D$5:$D$9)</f>
        <v>2394.5605229165562</v>
      </c>
      <c r="M16" s="45">
        <f>GEW!$E$12+($F16-GEW!$E$12)*SUM(Fasering!$D$5:$D$10)</f>
        <v>2527.9045330299678</v>
      </c>
      <c r="N16" s="45">
        <f>GEW!$E$12+($F16-GEW!$E$12)*SUM(Fasering!$D$5:$D$11)</f>
        <v>2660.9487842199219</v>
      </c>
      <c r="O16" s="72">
        <f>GEW!$E$12+($F16-GEW!$E$12)*SUM(Fasering!$D$5:$D$12)</f>
        <v>2794.2927943333334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29">
        <f t="shared" si="6"/>
        <v>0</v>
      </c>
      <c r="Z16" s="131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535.56281639761153</v>
      </c>
      <c r="AJ16" s="112">
        <f>($AK$2+(K16+T16)*12*7.57%)*SUM(Fasering!$D$5:$D$8)</f>
        <v>892.13809858456705</v>
      </c>
      <c r="AK16" s="9">
        <f>($AK$2+(L16+U16)*12*7.57%)*SUM(Fasering!$D$5:$D$9)</f>
        <v>1284.6535221822658</v>
      </c>
      <c r="AL16" s="9">
        <f>($AK$2+(M16+V16)*12*7.57%)*SUM(Fasering!$D$5:$D$10)</f>
        <v>1713.109087190707</v>
      </c>
      <c r="AM16" s="9">
        <f>($AK$2+(N16+W16)*12*7.57%)*SUM(Fasering!$D$5:$D$11)</f>
        <v>2176.4205204085729</v>
      </c>
      <c r="AN16" s="82">
        <f>($AK$2+(O16+X16)*12*7.57%)*SUM(Fasering!$D$5:$D$12)</f>
        <v>2676.6755743724007</v>
      </c>
      <c r="AO16" s="5">
        <f>($AK$2+(I16+AA16)*12*7.57%)*SUM(Fasering!$D$5)</f>
        <v>0</v>
      </c>
      <c r="AP16" s="112">
        <f>($AK$2+(J16+AB16)*12*7.57%)*SUM(Fasering!$D$5:$D$7)</f>
        <v>535.56281639761153</v>
      </c>
      <c r="AQ16" s="112">
        <f>($AK$2+(K16+AC16)*12*7.57%)*SUM(Fasering!$D$5:$D$8)</f>
        <v>892.13809858456705</v>
      </c>
      <c r="AR16" s="9">
        <f>($AK$2+(L16+AD16)*12*7.57%)*SUM(Fasering!$D$5:$D$9)</f>
        <v>1284.6535221822658</v>
      </c>
      <c r="AS16" s="9">
        <f>($AK$2+(M16+AE16)*12*7.57%)*SUM(Fasering!$D$5:$D$10)</f>
        <v>1713.109087190707</v>
      </c>
      <c r="AT16" s="9">
        <f>($AK$2+(N16+AF16)*12*7.57%)*SUM(Fasering!$D$5:$D$11)</f>
        <v>2176.4205204085729</v>
      </c>
      <c r="AU16" s="82">
        <f>($AK$2+(O16+AG16)*12*7.57%)*SUM(Fasering!$D$5:$D$12)</f>
        <v>2676.6755743724007</v>
      </c>
    </row>
    <row r="17" spans="1:47" ht="15" x14ac:dyDescent="0.3">
      <c r="A17" s="32">
        <f t="shared" si="8"/>
        <v>8</v>
      </c>
      <c r="B17" s="129">
        <v>25079.74</v>
      </c>
      <c r="C17" s="130"/>
      <c r="D17" s="129">
        <f t="shared" si="0"/>
        <v>35116.651947999999</v>
      </c>
      <c r="E17" s="131">
        <f t="shared" si="1"/>
        <v>870.51906296247637</v>
      </c>
      <c r="F17" s="129">
        <f t="shared" si="2"/>
        <v>2926.3876623333331</v>
      </c>
      <c r="G17" s="131">
        <f t="shared" si="3"/>
        <v>72.543255246873017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2162.0274395238544</v>
      </c>
      <c r="K17" s="45">
        <f>GEW!$E$12+($F17-GEW!$E$12)*SUM(Fasering!$D$5:$D$8)</f>
        <v>2314.9682466370696</v>
      </c>
      <c r="L17" s="45">
        <f>GEW!$E$12+($F17-GEW!$E$12)*SUM(Fasering!$D$5:$D$9)</f>
        <v>2467.9090537502852</v>
      </c>
      <c r="M17" s="45">
        <f>GEW!$E$12+($F17-GEW!$E$12)*SUM(Fasering!$D$5:$D$10)</f>
        <v>2620.8498608635005</v>
      </c>
      <c r="N17" s="45">
        <f>GEW!$E$12+($F17-GEW!$E$12)*SUM(Fasering!$D$5:$D$11)</f>
        <v>2773.4468552201179</v>
      </c>
      <c r="O17" s="72">
        <f>GEW!$E$12+($F17-GEW!$E$12)*SUM(Fasering!$D$5:$D$12)</f>
        <v>2926.3876623333335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29">
        <f t="shared" si="6"/>
        <v>0</v>
      </c>
      <c r="Z17" s="131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543.58510262824461</v>
      </c>
      <c r="AJ17" s="112">
        <f>($AK$2+(K17+T17)*12*7.57%)*SUM(Fasering!$D$5:$D$8)</f>
        <v>912.00710433439735</v>
      </c>
      <c r="AK17" s="9">
        <f>($AK$2+(L17+U17)*12*7.57%)*SUM(Fasering!$D$5:$D$9)</f>
        <v>1321.6511619127793</v>
      </c>
      <c r="AL17" s="9">
        <f>($AK$2+(M17+V17)*12*7.57%)*SUM(Fasering!$D$5:$D$10)</f>
        <v>1772.5172753633901</v>
      </c>
      <c r="AM17" s="9">
        <f>($AK$2+(N17+W17)*12*7.57%)*SUM(Fasering!$D$5:$D$11)</f>
        <v>2263.4529949412718</v>
      </c>
      <c r="AN17" s="82">
        <f>($AK$2+(O17+X17)*12*7.57%)*SUM(Fasering!$D$5:$D$12)</f>
        <v>2796.6705524636004</v>
      </c>
      <c r="AO17" s="5">
        <f>($AK$2+(I17+AA17)*12*7.57%)*SUM(Fasering!$D$5)</f>
        <v>0</v>
      </c>
      <c r="AP17" s="112">
        <f>($AK$2+(J17+AB17)*12*7.57%)*SUM(Fasering!$D$5:$D$7)</f>
        <v>543.58510262824461</v>
      </c>
      <c r="AQ17" s="112">
        <f>($AK$2+(K17+AC17)*12*7.57%)*SUM(Fasering!$D$5:$D$8)</f>
        <v>912.00710433439735</v>
      </c>
      <c r="AR17" s="9">
        <f>($AK$2+(L17+AD17)*12*7.57%)*SUM(Fasering!$D$5:$D$9)</f>
        <v>1321.6511619127793</v>
      </c>
      <c r="AS17" s="9">
        <f>($AK$2+(M17+AE17)*12*7.57%)*SUM(Fasering!$D$5:$D$10)</f>
        <v>1772.5172753633901</v>
      </c>
      <c r="AT17" s="9">
        <f>($AK$2+(N17+AF17)*12*7.57%)*SUM(Fasering!$D$5:$D$11)</f>
        <v>2263.4529949412718</v>
      </c>
      <c r="AU17" s="82">
        <f>($AK$2+(O17+AG17)*12*7.57%)*SUM(Fasering!$D$5:$D$12)</f>
        <v>2796.6705524636004</v>
      </c>
    </row>
    <row r="18" spans="1:47" ht="15" x14ac:dyDescent="0.3">
      <c r="A18" s="32">
        <f t="shared" si="8"/>
        <v>9</v>
      </c>
      <c r="B18" s="129">
        <v>25090.27</v>
      </c>
      <c r="C18" s="130"/>
      <c r="D18" s="129">
        <f t="shared" si="0"/>
        <v>35131.396053999997</v>
      </c>
      <c r="E18" s="131">
        <f t="shared" si="1"/>
        <v>870.88455980307333</v>
      </c>
      <c r="F18" s="129">
        <f t="shared" si="2"/>
        <v>2927.6163378333335</v>
      </c>
      <c r="G18" s="131">
        <f t="shared" si="3"/>
        <v>72.573713316922792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2162.3451303980532</v>
      </c>
      <c r="K18" s="45">
        <f>GEW!$E$12+($F18-GEW!$E$12)*SUM(Fasering!$D$5:$D$8)</f>
        <v>2315.4682163894472</v>
      </c>
      <c r="L18" s="45">
        <f>GEW!$E$12+($F18-GEW!$E$12)*SUM(Fasering!$D$5:$D$9)</f>
        <v>2468.5913023808407</v>
      </c>
      <c r="M18" s="45">
        <f>GEW!$E$12+($F18-GEW!$E$12)*SUM(Fasering!$D$5:$D$10)</f>
        <v>2621.7143883722347</v>
      </c>
      <c r="N18" s="45">
        <f>GEW!$E$12+($F18-GEW!$E$12)*SUM(Fasering!$D$5:$D$11)</f>
        <v>2774.49325184194</v>
      </c>
      <c r="O18" s="72">
        <f>GEW!$E$12+($F18-GEW!$E$12)*SUM(Fasering!$D$5:$D$12)</f>
        <v>2927.616337833334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6"/>
        <v>0</v>
      </c>
      <c r="Z18" s="131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543.65972162514288</v>
      </c>
      <c r="AJ18" s="112">
        <f>($AK$2+(K18+T18)*12*7.57%)*SUM(Fasering!$D$5:$D$8)</f>
        <v>912.1919151521364</v>
      </c>
      <c r="AK18" s="9">
        <f>($AK$2+(L18+U18)*12*7.57%)*SUM(Fasering!$D$5:$D$9)</f>
        <v>1321.9952940822041</v>
      </c>
      <c r="AL18" s="9">
        <f>($AK$2+(M18+V18)*12*7.57%)*SUM(Fasering!$D$5:$D$10)</f>
        <v>1773.0698584153463</v>
      </c>
      <c r="AM18" s="9">
        <f>($AK$2+(N18+W18)*12*7.57%)*SUM(Fasering!$D$5:$D$11)</f>
        <v>2264.2625242650206</v>
      </c>
      <c r="AN18" s="82">
        <f>($AK$2+(O18+X18)*12*7.57%)*SUM(Fasering!$D$5:$D$12)</f>
        <v>2797.7866812878015</v>
      </c>
      <c r="AO18" s="5">
        <f>($AK$2+(I18+AA18)*12*7.57%)*SUM(Fasering!$D$5)</f>
        <v>0</v>
      </c>
      <c r="AP18" s="112">
        <f>($AK$2+(J18+AB18)*12*7.57%)*SUM(Fasering!$D$5:$D$7)</f>
        <v>543.65972162514288</v>
      </c>
      <c r="AQ18" s="112">
        <f>($AK$2+(K18+AC18)*12*7.57%)*SUM(Fasering!$D$5:$D$8)</f>
        <v>912.1919151521364</v>
      </c>
      <c r="AR18" s="9">
        <f>($AK$2+(L18+AD18)*12*7.57%)*SUM(Fasering!$D$5:$D$9)</f>
        <v>1321.9952940822041</v>
      </c>
      <c r="AS18" s="9">
        <f>($AK$2+(M18+AE18)*12*7.57%)*SUM(Fasering!$D$5:$D$10)</f>
        <v>1773.0698584153463</v>
      </c>
      <c r="AT18" s="9">
        <f>($AK$2+(N18+AF18)*12*7.57%)*SUM(Fasering!$D$5:$D$11)</f>
        <v>2264.2625242650206</v>
      </c>
      <c r="AU18" s="82">
        <f>($AK$2+(O18+AG18)*12*7.57%)*SUM(Fasering!$D$5:$D$12)</f>
        <v>2797.7866812878015</v>
      </c>
    </row>
    <row r="19" spans="1:47" ht="15" x14ac:dyDescent="0.3">
      <c r="A19" s="32">
        <f t="shared" si="8"/>
        <v>10</v>
      </c>
      <c r="B19" s="129">
        <v>26222.34</v>
      </c>
      <c r="C19" s="130"/>
      <c r="D19" s="129">
        <f t="shared" si="0"/>
        <v>36716.520467999995</v>
      </c>
      <c r="E19" s="131">
        <f t="shared" si="1"/>
        <v>910.17876762213086</v>
      </c>
      <c r="F19" s="129">
        <f t="shared" si="2"/>
        <v>3059.7100390000001</v>
      </c>
      <c r="G19" s="131">
        <f t="shared" si="3"/>
        <v>75.848230635177586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2196.4997655314387</v>
      </c>
      <c r="K19" s="45">
        <f>GEW!$E$12+($F19-GEW!$E$12)*SUM(Fasering!$D$5:$D$8)</f>
        <v>2369.2194754182888</v>
      </c>
      <c r="L19" s="45">
        <f>GEW!$E$12+($F19-GEW!$E$12)*SUM(Fasering!$D$5:$D$9)</f>
        <v>2541.9391853051384</v>
      </c>
      <c r="M19" s="45">
        <f>GEW!$E$12+($F19-GEW!$E$12)*SUM(Fasering!$D$5:$D$10)</f>
        <v>2714.6588951919884</v>
      </c>
      <c r="N19" s="45">
        <f>GEW!$E$12+($F19-GEW!$E$12)*SUM(Fasering!$D$5:$D$11)</f>
        <v>2886.9903291131504</v>
      </c>
      <c r="O19" s="72">
        <f>GEW!$E$12+($F19-GEW!$E$12)*SUM(Fasering!$D$5:$D$12)</f>
        <v>3059.7100390000005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6"/>
        <v>0</v>
      </c>
      <c r="Z19" s="131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551.68193699253095</v>
      </c>
      <c r="AJ19" s="112">
        <f>($AK$2+(K19+T19)*12*7.57%)*SUM(Fasering!$D$5:$D$8)</f>
        <v>932.0607453931176</v>
      </c>
      <c r="AK19" s="9">
        <f>($AK$2+(L19+U19)*12*7.57%)*SUM(Fasering!$D$5:$D$9)</f>
        <v>1358.9926070015401</v>
      </c>
      <c r="AL19" s="9">
        <f>($AK$2+(M19+V19)*12*7.57%)*SUM(Fasering!$D$5:$D$10)</f>
        <v>1832.477521817799</v>
      </c>
      <c r="AM19" s="9">
        <f>($AK$2+(N19+W19)*12*7.57%)*SUM(Fasering!$D$5:$D$11)</f>
        <v>2351.2942300139366</v>
      </c>
      <c r="AN19" s="82">
        <f>($AK$2+(O19+X19)*12*7.57%)*SUM(Fasering!$D$5:$D$12)</f>
        <v>2917.7805994276009</v>
      </c>
      <c r="AO19" s="5">
        <f>($AK$2+(I19+AA19)*12*7.57%)*SUM(Fasering!$D$5)</f>
        <v>0</v>
      </c>
      <c r="AP19" s="112">
        <f>($AK$2+(J19+AB19)*12*7.57%)*SUM(Fasering!$D$5:$D$7)</f>
        <v>551.68193699253095</v>
      </c>
      <c r="AQ19" s="112">
        <f>($AK$2+(K19+AC19)*12*7.57%)*SUM(Fasering!$D$5:$D$8)</f>
        <v>932.0607453931176</v>
      </c>
      <c r="AR19" s="9">
        <f>($AK$2+(L19+AD19)*12*7.57%)*SUM(Fasering!$D$5:$D$9)</f>
        <v>1358.9926070015401</v>
      </c>
      <c r="AS19" s="9">
        <f>($AK$2+(M19+AE19)*12*7.57%)*SUM(Fasering!$D$5:$D$10)</f>
        <v>1832.477521817799</v>
      </c>
      <c r="AT19" s="9">
        <f>($AK$2+(N19+AF19)*12*7.57%)*SUM(Fasering!$D$5:$D$11)</f>
        <v>2351.2942300139366</v>
      </c>
      <c r="AU19" s="82">
        <f>($AK$2+(O19+AG19)*12*7.57%)*SUM(Fasering!$D$5:$D$12)</f>
        <v>2917.7805994276009</v>
      </c>
    </row>
    <row r="20" spans="1:47" ht="15" x14ac:dyDescent="0.3">
      <c r="A20" s="32">
        <f t="shared" si="8"/>
        <v>11</v>
      </c>
      <c r="B20" s="129">
        <v>26234.63</v>
      </c>
      <c r="C20" s="130"/>
      <c r="D20" s="129">
        <f t="shared" si="0"/>
        <v>36733.728925999996</v>
      </c>
      <c r="E20" s="131">
        <f t="shared" si="1"/>
        <v>910.60535415308402</v>
      </c>
      <c r="F20" s="129">
        <f t="shared" si="2"/>
        <v>3061.1440771666666</v>
      </c>
      <c r="G20" s="131">
        <f t="shared" si="3"/>
        <v>75.883779512757016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2196.8705557350386</v>
      </c>
      <c r="K20" s="45">
        <f>GEW!$E$12+($F20-GEW!$E$12)*SUM(Fasering!$D$5:$D$8)</f>
        <v>2369.8030108652702</v>
      </c>
      <c r="L20" s="45">
        <f>GEW!$E$12+($F20-GEW!$E$12)*SUM(Fasering!$D$5:$D$9)</f>
        <v>2542.7354659955017</v>
      </c>
      <c r="M20" s="45">
        <f>GEW!$E$12+($F20-GEW!$E$12)*SUM(Fasering!$D$5:$D$10)</f>
        <v>2715.6679211257338</v>
      </c>
      <c r="N20" s="45">
        <f>GEW!$E$12+($F20-GEW!$E$12)*SUM(Fasering!$D$5:$D$11)</f>
        <v>2888.2116220364351</v>
      </c>
      <c r="O20" s="72">
        <f>GEW!$E$12+($F20-GEW!$E$12)*SUM(Fasering!$D$5:$D$12)</f>
        <v>3061.1440771666666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6"/>
        <v>0</v>
      </c>
      <c r="Z20" s="131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551.76902792053465</v>
      </c>
      <c r="AJ20" s="112">
        <f>($AK$2+(K20+T20)*12*7.57%)*SUM(Fasering!$D$5:$D$8)</f>
        <v>932.27644576823718</v>
      </c>
      <c r="AK20" s="9">
        <f>($AK$2+(L20+U20)*12*7.57%)*SUM(Fasering!$D$5:$D$9)</f>
        <v>1359.3942579381242</v>
      </c>
      <c r="AL20" s="9">
        <f>($AK$2+(M20+V20)*12*7.57%)*SUM(Fasering!$D$5:$D$10)</f>
        <v>1833.1224644301958</v>
      </c>
      <c r="AM20" s="9">
        <f>($AK$2+(N20+W20)*12*7.57%)*SUM(Fasering!$D$5:$D$11)</f>
        <v>2352.2390652835347</v>
      </c>
      <c r="AN20" s="82">
        <f>($AK$2+(O20+X20)*12*7.57%)*SUM(Fasering!$D$5:$D$12)</f>
        <v>2919.0832796982004</v>
      </c>
      <c r="AO20" s="5">
        <f>($AK$2+(I20+AA20)*12*7.57%)*SUM(Fasering!$D$5)</f>
        <v>0</v>
      </c>
      <c r="AP20" s="112">
        <f>($AK$2+(J20+AB20)*12*7.57%)*SUM(Fasering!$D$5:$D$7)</f>
        <v>551.76902792053465</v>
      </c>
      <c r="AQ20" s="112">
        <f>($AK$2+(K20+AC20)*12*7.57%)*SUM(Fasering!$D$5:$D$8)</f>
        <v>932.27644576823718</v>
      </c>
      <c r="AR20" s="9">
        <f>($AK$2+(L20+AD20)*12*7.57%)*SUM(Fasering!$D$5:$D$9)</f>
        <v>1359.3942579381242</v>
      </c>
      <c r="AS20" s="9">
        <f>($AK$2+(M20+AE20)*12*7.57%)*SUM(Fasering!$D$5:$D$10)</f>
        <v>1833.1224644301958</v>
      </c>
      <c r="AT20" s="9">
        <f>($AK$2+(N20+AF20)*12*7.57%)*SUM(Fasering!$D$5:$D$11)</f>
        <v>2352.2390652835347</v>
      </c>
      <c r="AU20" s="82">
        <f>($AK$2+(O20+AG20)*12*7.57%)*SUM(Fasering!$D$5:$D$12)</f>
        <v>2919.0832796982004</v>
      </c>
    </row>
    <row r="21" spans="1:47" ht="15" x14ac:dyDescent="0.3">
      <c r="A21" s="32">
        <f t="shared" si="8"/>
        <v>12</v>
      </c>
      <c r="B21" s="129">
        <v>27366.71</v>
      </c>
      <c r="C21" s="130"/>
      <c r="D21" s="129">
        <f t="shared" si="0"/>
        <v>38318.867341999998</v>
      </c>
      <c r="E21" s="131">
        <f t="shared" si="1"/>
        <v>949.89990907265508</v>
      </c>
      <c r="F21" s="129">
        <f t="shared" si="2"/>
        <v>3193.2389451666663</v>
      </c>
      <c r="G21" s="131">
        <f t="shared" si="3"/>
        <v>79.15832575605458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2231.0254925691588</v>
      </c>
      <c r="K21" s="45">
        <f>GEW!$E$12+($F21-GEW!$E$12)*SUM(Fasering!$D$5:$D$8)</f>
        <v>2423.5547446991945</v>
      </c>
      <c r="L21" s="45">
        <f>GEW!$E$12+($F21-GEW!$E$12)*SUM(Fasering!$D$5:$D$9)</f>
        <v>2616.0839968292303</v>
      </c>
      <c r="M21" s="45">
        <f>GEW!$E$12+($F21-GEW!$E$12)*SUM(Fasering!$D$5:$D$10)</f>
        <v>2808.613248959266</v>
      </c>
      <c r="N21" s="45">
        <f>GEW!$E$12+($F21-GEW!$E$12)*SUM(Fasering!$D$5:$D$11)</f>
        <v>3000.7096930366306</v>
      </c>
      <c r="O21" s="72">
        <f>GEW!$E$12+($F21-GEW!$E$12)*SUM(Fasering!$D$5:$D$12)</f>
        <v>3193.2389451666668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6"/>
        <v>0</v>
      </c>
      <c r="Z21" s="131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559.79131415116751</v>
      </c>
      <c r="AJ21" s="112">
        <f>($AK$2+(K21+T21)*12*7.57%)*SUM(Fasering!$D$5:$D$8)</f>
        <v>952.14545151806715</v>
      </c>
      <c r="AK21" s="9">
        <f>($AK$2+(L21+U21)*12*7.57%)*SUM(Fasering!$D$5:$D$9)</f>
        <v>1396.3918976686375</v>
      </c>
      <c r="AL21" s="9">
        <f>($AK$2+(M21+V21)*12*7.57%)*SUM(Fasering!$D$5:$D$10)</f>
        <v>1892.5306526028783</v>
      </c>
      <c r="AM21" s="9">
        <f>($AK$2+(N21+W21)*12*7.57%)*SUM(Fasering!$D$5:$D$11)</f>
        <v>2439.2715398162331</v>
      </c>
      <c r="AN21" s="82">
        <f>($AK$2+(O21+X21)*12*7.57%)*SUM(Fasering!$D$5:$D$12)</f>
        <v>3039.0782577894006</v>
      </c>
      <c r="AO21" s="5">
        <f>($AK$2+(I21+AA21)*12*7.57%)*SUM(Fasering!$D$5)</f>
        <v>0</v>
      </c>
      <c r="AP21" s="112">
        <f>($AK$2+(J21+AB21)*12*7.57%)*SUM(Fasering!$D$5:$D$7)</f>
        <v>559.79131415116751</v>
      </c>
      <c r="AQ21" s="112">
        <f>($AK$2+(K21+AC21)*12*7.57%)*SUM(Fasering!$D$5:$D$8)</f>
        <v>952.14545151806715</v>
      </c>
      <c r="AR21" s="9">
        <f>($AK$2+(L21+AD21)*12*7.57%)*SUM(Fasering!$D$5:$D$9)</f>
        <v>1396.3918976686375</v>
      </c>
      <c r="AS21" s="9">
        <f>($AK$2+(M21+AE21)*12*7.57%)*SUM(Fasering!$D$5:$D$10)</f>
        <v>1892.5306526028783</v>
      </c>
      <c r="AT21" s="9">
        <f>($AK$2+(N21+AF21)*12*7.57%)*SUM(Fasering!$D$5:$D$11)</f>
        <v>2439.2715398162331</v>
      </c>
      <c r="AU21" s="82">
        <f>($AK$2+(O21+AG21)*12*7.57%)*SUM(Fasering!$D$5:$D$12)</f>
        <v>3039.0782577894006</v>
      </c>
    </row>
    <row r="22" spans="1:47" ht="15" x14ac:dyDescent="0.3">
      <c r="A22" s="32">
        <f t="shared" si="8"/>
        <v>13</v>
      </c>
      <c r="B22" s="129">
        <v>27379</v>
      </c>
      <c r="C22" s="130"/>
      <c r="D22" s="129">
        <f t="shared" si="0"/>
        <v>38336.075799999999</v>
      </c>
      <c r="E22" s="131">
        <f t="shared" si="1"/>
        <v>950.32649560360835</v>
      </c>
      <c r="F22" s="129">
        <f t="shared" si="2"/>
        <v>3194.6729833333334</v>
      </c>
      <c r="G22" s="131">
        <f t="shared" si="3"/>
        <v>79.193874633634024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2231.3962827727592</v>
      </c>
      <c r="K22" s="45">
        <f>GEW!$E$12+($F22-GEW!$E$12)*SUM(Fasering!$D$5:$D$8)</f>
        <v>2424.1382801461764</v>
      </c>
      <c r="L22" s="45">
        <f>GEW!$E$12+($F22-GEW!$E$12)*SUM(Fasering!$D$5:$D$9)</f>
        <v>2616.8802775195941</v>
      </c>
      <c r="M22" s="45">
        <f>GEW!$E$12+($F22-GEW!$E$12)*SUM(Fasering!$D$5:$D$10)</f>
        <v>2809.6222748930113</v>
      </c>
      <c r="N22" s="45">
        <f>GEW!$E$12+($F22-GEW!$E$12)*SUM(Fasering!$D$5:$D$11)</f>
        <v>3001.9309859599161</v>
      </c>
      <c r="O22" s="72">
        <f>GEW!$E$12+($F22-GEW!$E$12)*SUM(Fasering!$D$5:$D$12)</f>
        <v>3194.6729833333338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6"/>
        <v>0</v>
      </c>
      <c r="Z22" s="131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559.87840507917144</v>
      </c>
      <c r="AJ22" s="112">
        <f>($AK$2+(K22+T22)*12*7.57%)*SUM(Fasering!$D$5:$D$8)</f>
        <v>952.36115189318696</v>
      </c>
      <c r="AK22" s="9">
        <f>($AK$2+(L22+U22)*12*7.57%)*SUM(Fasering!$D$5:$D$9)</f>
        <v>1396.7935486052215</v>
      </c>
      <c r="AL22" s="9">
        <f>($AK$2+(M22+V22)*12*7.57%)*SUM(Fasering!$D$5:$D$10)</f>
        <v>1893.1755952152753</v>
      </c>
      <c r="AM22" s="9">
        <f>($AK$2+(N22+W22)*12*7.57%)*SUM(Fasering!$D$5:$D$11)</f>
        <v>2440.2163750858322</v>
      </c>
      <c r="AN22" s="82">
        <f>($AK$2+(O22+X22)*12*7.57%)*SUM(Fasering!$D$5:$D$12)</f>
        <v>3040.380938060001</v>
      </c>
      <c r="AO22" s="5">
        <f>($AK$2+(I22+AA22)*12*7.57%)*SUM(Fasering!$D$5)</f>
        <v>0</v>
      </c>
      <c r="AP22" s="112">
        <f>($AK$2+(J22+AB22)*12*7.57%)*SUM(Fasering!$D$5:$D$7)</f>
        <v>559.87840507917144</v>
      </c>
      <c r="AQ22" s="112">
        <f>($AK$2+(K22+AC22)*12*7.57%)*SUM(Fasering!$D$5:$D$8)</f>
        <v>952.36115189318696</v>
      </c>
      <c r="AR22" s="9">
        <f>($AK$2+(L22+AD22)*12*7.57%)*SUM(Fasering!$D$5:$D$9)</f>
        <v>1396.7935486052215</v>
      </c>
      <c r="AS22" s="9">
        <f>($AK$2+(M22+AE22)*12*7.57%)*SUM(Fasering!$D$5:$D$10)</f>
        <v>1893.1755952152753</v>
      </c>
      <c r="AT22" s="9">
        <f>($AK$2+(N22+AF22)*12*7.57%)*SUM(Fasering!$D$5:$D$11)</f>
        <v>2440.2163750858322</v>
      </c>
      <c r="AU22" s="82">
        <f>($AK$2+(O22+AG22)*12*7.57%)*SUM(Fasering!$D$5:$D$12)</f>
        <v>3040.380938060001</v>
      </c>
    </row>
    <row r="23" spans="1:47" ht="15" x14ac:dyDescent="0.3">
      <c r="A23" s="32">
        <f t="shared" si="8"/>
        <v>14</v>
      </c>
      <c r="B23" s="129">
        <v>28511.07</v>
      </c>
      <c r="C23" s="130"/>
      <c r="D23" s="129">
        <f t="shared" si="0"/>
        <v>39921.200213999997</v>
      </c>
      <c r="E23" s="131">
        <f t="shared" si="1"/>
        <v>989.62070342266577</v>
      </c>
      <c r="F23" s="129">
        <f t="shared" si="2"/>
        <v>3326.7666844999999</v>
      </c>
      <c r="G23" s="131">
        <f t="shared" si="3"/>
        <v>82.468391951888819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2265.5509179061442</v>
      </c>
      <c r="K23" s="45">
        <f>GEW!$E$12+($F23-GEW!$E$12)*SUM(Fasering!$D$5:$D$8)</f>
        <v>2477.8895391750179</v>
      </c>
      <c r="L23" s="45">
        <f>GEW!$E$12+($F23-GEW!$E$12)*SUM(Fasering!$D$5:$D$9)</f>
        <v>2690.2281604438917</v>
      </c>
      <c r="M23" s="45">
        <f>GEW!$E$12+($F23-GEW!$E$12)*SUM(Fasering!$D$5:$D$10)</f>
        <v>2902.5667817127655</v>
      </c>
      <c r="N23" s="45">
        <f>GEW!$E$12+($F23-GEW!$E$12)*SUM(Fasering!$D$5:$D$11)</f>
        <v>3114.4280632311265</v>
      </c>
      <c r="O23" s="72">
        <f>GEW!$E$12+($F23-GEW!$E$12)*SUM(Fasering!$D$5:$D$12)</f>
        <v>3326.7666845000003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6"/>
        <v>0</v>
      </c>
      <c r="Z23" s="131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567.90062044655951</v>
      </c>
      <c r="AJ23" s="112">
        <f>($AK$2+(K23+T23)*12*7.57%)*SUM(Fasering!$D$5:$D$8)</f>
        <v>972.22998213416838</v>
      </c>
      <c r="AK23" s="9">
        <f>($AK$2+(L23+U23)*12*7.57%)*SUM(Fasering!$D$5:$D$9)</f>
        <v>1433.7908615245578</v>
      </c>
      <c r="AL23" s="9">
        <f>($AK$2+(M23+V23)*12*7.57%)*SUM(Fasering!$D$5:$D$10)</f>
        <v>1952.5832586177282</v>
      </c>
      <c r="AM23" s="9">
        <f>($AK$2+(N23+W23)*12*7.57%)*SUM(Fasering!$D$5:$D$11)</f>
        <v>2527.2480808347477</v>
      </c>
      <c r="AN23" s="82">
        <f>($AK$2+(O23+X23)*12*7.57%)*SUM(Fasering!$D$5:$D$12)</f>
        <v>3160.3748561998013</v>
      </c>
      <c r="AO23" s="5">
        <f>($AK$2+(I23+AA23)*12*7.57%)*SUM(Fasering!$D$5)</f>
        <v>0</v>
      </c>
      <c r="AP23" s="112">
        <f>($AK$2+(J23+AB23)*12*7.57%)*SUM(Fasering!$D$5:$D$7)</f>
        <v>567.90062044655951</v>
      </c>
      <c r="AQ23" s="112">
        <f>($AK$2+(K23+AC23)*12*7.57%)*SUM(Fasering!$D$5:$D$8)</f>
        <v>972.22998213416838</v>
      </c>
      <c r="AR23" s="9">
        <f>($AK$2+(L23+AD23)*12*7.57%)*SUM(Fasering!$D$5:$D$9)</f>
        <v>1433.7908615245578</v>
      </c>
      <c r="AS23" s="9">
        <f>($AK$2+(M23+AE23)*12*7.57%)*SUM(Fasering!$D$5:$D$10)</f>
        <v>1952.5832586177282</v>
      </c>
      <c r="AT23" s="9">
        <f>($AK$2+(N23+AF23)*12*7.57%)*SUM(Fasering!$D$5:$D$11)</f>
        <v>2527.2480808347477</v>
      </c>
      <c r="AU23" s="82">
        <f>($AK$2+(O23+AG23)*12*7.57%)*SUM(Fasering!$D$5:$D$12)</f>
        <v>3160.3748561998013</v>
      </c>
    </row>
    <row r="24" spans="1:47" ht="15" x14ac:dyDescent="0.3">
      <c r="A24" s="32">
        <f t="shared" si="8"/>
        <v>15</v>
      </c>
      <c r="B24" s="129">
        <v>28523.4</v>
      </c>
      <c r="C24" s="130"/>
      <c r="D24" s="129">
        <f t="shared" si="0"/>
        <v>39938.464679999997</v>
      </c>
      <c r="E24" s="131">
        <f t="shared" si="1"/>
        <v>990.04867835567256</v>
      </c>
      <c r="F24" s="129">
        <f t="shared" si="2"/>
        <v>3328.2053900000001</v>
      </c>
      <c r="G24" s="131">
        <f t="shared" si="3"/>
        <v>82.504056529639385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2265.922914912685</v>
      </c>
      <c r="K24" s="45">
        <f>GEW!$E$12+($F24-GEW!$E$12)*SUM(Fasering!$D$5:$D$8)</f>
        <v>2478.4749738423316</v>
      </c>
      <c r="L24" s="45">
        <f>GEW!$E$12+($F24-GEW!$E$12)*SUM(Fasering!$D$5:$D$9)</f>
        <v>2691.0270327719782</v>
      </c>
      <c r="M24" s="45">
        <f>GEW!$E$12+($F24-GEW!$E$12)*SUM(Fasering!$D$5:$D$10)</f>
        <v>2903.5790917016247</v>
      </c>
      <c r="N24" s="45">
        <f>GEW!$E$12+($F24-GEW!$E$12)*SUM(Fasering!$D$5:$D$11)</f>
        <v>3115.6533310703539</v>
      </c>
      <c r="O24" s="72">
        <f>GEW!$E$12+($F24-GEW!$E$12)*SUM(Fasering!$D$5:$D$12)</f>
        <v>3328.2053900000001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6"/>
        <v>0</v>
      </c>
      <c r="Z24" s="131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567.98799482754293</v>
      </c>
      <c r="AJ24" s="112">
        <f>($AK$2+(K24+T24)*12*7.57%)*SUM(Fasering!$D$5:$D$8)</f>
        <v>972.44638454468304</v>
      </c>
      <c r="AK24" s="9">
        <f>($AK$2+(L24+U24)*12*7.57%)*SUM(Fasering!$D$5:$D$9)</f>
        <v>1434.19381970585</v>
      </c>
      <c r="AL24" s="9">
        <f>($AK$2+(M24+V24)*12*7.57%)*SUM(Fasering!$D$5:$D$10)</f>
        <v>1953.2303003110446</v>
      </c>
      <c r="AM24" s="9">
        <f>($AK$2+(N24+W24)*12*7.57%)*SUM(Fasering!$D$5:$D$11)</f>
        <v>2528.1959912394791</v>
      </c>
      <c r="AN24" s="82">
        <f>($AK$2+(O24+X24)*12*7.57%)*SUM(Fasering!$D$5:$D$12)</f>
        <v>3161.6817762760015</v>
      </c>
      <c r="AO24" s="5">
        <f>($AK$2+(I24+AA24)*12*7.57%)*SUM(Fasering!$D$5)</f>
        <v>0</v>
      </c>
      <c r="AP24" s="112">
        <f>($AK$2+(J24+AB24)*12*7.57%)*SUM(Fasering!$D$5:$D$7)</f>
        <v>567.98799482754293</v>
      </c>
      <c r="AQ24" s="112">
        <f>($AK$2+(K24+AC24)*12*7.57%)*SUM(Fasering!$D$5:$D$8)</f>
        <v>972.44638454468304</v>
      </c>
      <c r="AR24" s="9">
        <f>($AK$2+(L24+AD24)*12*7.57%)*SUM(Fasering!$D$5:$D$9)</f>
        <v>1434.19381970585</v>
      </c>
      <c r="AS24" s="9">
        <f>($AK$2+(M24+AE24)*12*7.57%)*SUM(Fasering!$D$5:$D$10)</f>
        <v>1953.2303003110446</v>
      </c>
      <c r="AT24" s="9">
        <f>($AK$2+(N24+AF24)*12*7.57%)*SUM(Fasering!$D$5:$D$11)</f>
        <v>2528.1959912394791</v>
      </c>
      <c r="AU24" s="82">
        <f>($AK$2+(O24+AG24)*12*7.57%)*SUM(Fasering!$D$5:$D$12)</f>
        <v>3161.6817762760015</v>
      </c>
    </row>
    <row r="25" spans="1:47" ht="15" x14ac:dyDescent="0.3">
      <c r="A25" s="32">
        <f t="shared" si="8"/>
        <v>16</v>
      </c>
      <c r="B25" s="129">
        <v>29655.47</v>
      </c>
      <c r="C25" s="130"/>
      <c r="D25" s="129">
        <f t="shared" si="0"/>
        <v>41523.589093999995</v>
      </c>
      <c r="E25" s="131">
        <f t="shared" si="1"/>
        <v>1029.3428861747302</v>
      </c>
      <c r="F25" s="129">
        <f t="shared" si="2"/>
        <v>3460.2990911666666</v>
      </c>
      <c r="G25" s="131">
        <f t="shared" si="3"/>
        <v>85.778573847894179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2300.0775500460704</v>
      </c>
      <c r="K25" s="45">
        <f>GEW!$E$12+($F25-GEW!$E$12)*SUM(Fasering!$D$5:$D$8)</f>
        <v>2532.2262328711731</v>
      </c>
      <c r="L25" s="45">
        <f>GEW!$E$12+($F25-GEW!$E$12)*SUM(Fasering!$D$5:$D$9)</f>
        <v>2764.3749156962758</v>
      </c>
      <c r="M25" s="45">
        <f>GEW!$E$12+($F25-GEW!$E$12)*SUM(Fasering!$D$5:$D$10)</f>
        <v>2996.523598521379</v>
      </c>
      <c r="N25" s="45">
        <f>GEW!$E$12+($F25-GEW!$E$12)*SUM(Fasering!$D$5:$D$11)</f>
        <v>3228.1504083415639</v>
      </c>
      <c r="O25" s="72">
        <f>GEW!$E$12+($F25-GEW!$E$12)*SUM(Fasering!$D$5:$D$12)</f>
        <v>3460.299091166667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6"/>
        <v>0</v>
      </c>
      <c r="Z25" s="131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576.01021019493112</v>
      </c>
      <c r="AJ25" s="112">
        <f>($AK$2+(K25+T25)*12*7.57%)*SUM(Fasering!$D$5:$D$8)</f>
        <v>992.31521478566435</v>
      </c>
      <c r="AK25" s="9">
        <f>($AK$2+(L25+U25)*12*7.57%)*SUM(Fasering!$D$5:$D$9)</f>
        <v>1471.1911326251864</v>
      </c>
      <c r="AL25" s="9">
        <f>($AK$2+(M25+V25)*12*7.57%)*SUM(Fasering!$D$5:$D$10)</f>
        <v>2012.6379637134974</v>
      </c>
      <c r="AM25" s="9">
        <f>($AK$2+(N25+W25)*12*7.57%)*SUM(Fasering!$D$5:$D$11)</f>
        <v>2615.2276969883947</v>
      </c>
      <c r="AN25" s="82">
        <f>($AK$2+(O25+X25)*12*7.57%)*SUM(Fasering!$D$5:$D$12)</f>
        <v>3281.6756944158014</v>
      </c>
      <c r="AO25" s="5">
        <f>($AK$2+(I25+AA25)*12*7.57%)*SUM(Fasering!$D$5)</f>
        <v>0</v>
      </c>
      <c r="AP25" s="112">
        <f>($AK$2+(J25+AB25)*12*7.57%)*SUM(Fasering!$D$5:$D$7)</f>
        <v>576.01021019493112</v>
      </c>
      <c r="AQ25" s="112">
        <f>($AK$2+(K25+AC25)*12*7.57%)*SUM(Fasering!$D$5:$D$8)</f>
        <v>992.31521478566435</v>
      </c>
      <c r="AR25" s="9">
        <f>($AK$2+(L25+AD25)*12*7.57%)*SUM(Fasering!$D$5:$D$9)</f>
        <v>1471.1911326251864</v>
      </c>
      <c r="AS25" s="9">
        <f>($AK$2+(M25+AE25)*12*7.57%)*SUM(Fasering!$D$5:$D$10)</f>
        <v>2012.6379637134974</v>
      </c>
      <c r="AT25" s="9">
        <f>($AK$2+(N25+AF25)*12*7.57%)*SUM(Fasering!$D$5:$D$11)</f>
        <v>2615.2276969883947</v>
      </c>
      <c r="AU25" s="82">
        <f>($AK$2+(O25+AG25)*12*7.57%)*SUM(Fasering!$D$5:$D$12)</f>
        <v>3281.6756944158014</v>
      </c>
    </row>
    <row r="26" spans="1:47" ht="15" x14ac:dyDescent="0.3">
      <c r="A26" s="32">
        <f t="shared" si="8"/>
        <v>17</v>
      </c>
      <c r="B26" s="129">
        <v>29667.759999999998</v>
      </c>
      <c r="C26" s="130"/>
      <c r="D26" s="129">
        <f t="shared" si="0"/>
        <v>41540.797551999996</v>
      </c>
      <c r="E26" s="131">
        <f t="shared" si="1"/>
        <v>1029.7694727056833</v>
      </c>
      <c r="F26" s="129">
        <f t="shared" si="2"/>
        <v>3461.7331293333327</v>
      </c>
      <c r="G26" s="131">
        <f t="shared" si="3"/>
        <v>85.814122725473609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2300.4483402496699</v>
      </c>
      <c r="K26" s="45">
        <f>GEW!$E$12+($F26-GEW!$E$12)*SUM(Fasering!$D$5:$D$8)</f>
        <v>2532.8097683181545</v>
      </c>
      <c r="L26" s="45">
        <f>GEW!$E$12+($F26-GEW!$E$12)*SUM(Fasering!$D$5:$D$9)</f>
        <v>2765.1711963866392</v>
      </c>
      <c r="M26" s="45">
        <f>GEW!$E$12+($F26-GEW!$E$12)*SUM(Fasering!$D$5:$D$10)</f>
        <v>2997.5326244551234</v>
      </c>
      <c r="N26" s="45">
        <f>GEW!$E$12+($F26-GEW!$E$12)*SUM(Fasering!$D$5:$D$11)</f>
        <v>3229.3717012648485</v>
      </c>
      <c r="O26" s="72">
        <f>GEW!$E$12+($F26-GEW!$E$12)*SUM(Fasering!$D$5:$D$12)</f>
        <v>3461.7331293333332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6"/>
        <v>0</v>
      </c>
      <c r="Z26" s="131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576.09730112293471</v>
      </c>
      <c r="AJ26" s="112">
        <f>($AK$2+(K26+T26)*12*7.57%)*SUM(Fasering!$D$5:$D$8)</f>
        <v>992.53091516078382</v>
      </c>
      <c r="AK26" s="9">
        <f>($AK$2+(L26+U26)*12*7.57%)*SUM(Fasering!$D$5:$D$9)</f>
        <v>1471.5927835617701</v>
      </c>
      <c r="AL26" s="9">
        <f>($AK$2+(M26+V26)*12*7.57%)*SUM(Fasering!$D$5:$D$10)</f>
        <v>2013.2829063258939</v>
      </c>
      <c r="AM26" s="9">
        <f>($AK$2+(N26+W26)*12*7.57%)*SUM(Fasering!$D$5:$D$11)</f>
        <v>2616.1725322579928</v>
      </c>
      <c r="AN26" s="82">
        <f>($AK$2+(O26+X26)*12*7.57%)*SUM(Fasering!$D$5:$D$12)</f>
        <v>3282.9783746864009</v>
      </c>
      <c r="AO26" s="5">
        <f>($AK$2+(I26+AA26)*12*7.57%)*SUM(Fasering!$D$5)</f>
        <v>0</v>
      </c>
      <c r="AP26" s="112">
        <f>($AK$2+(J26+AB26)*12*7.57%)*SUM(Fasering!$D$5:$D$7)</f>
        <v>576.09730112293471</v>
      </c>
      <c r="AQ26" s="112">
        <f>($AK$2+(K26+AC26)*12*7.57%)*SUM(Fasering!$D$5:$D$8)</f>
        <v>992.53091516078382</v>
      </c>
      <c r="AR26" s="9">
        <f>($AK$2+(L26+AD26)*12*7.57%)*SUM(Fasering!$D$5:$D$9)</f>
        <v>1471.5927835617701</v>
      </c>
      <c r="AS26" s="9">
        <f>($AK$2+(M26+AE26)*12*7.57%)*SUM(Fasering!$D$5:$D$10)</f>
        <v>2013.2829063258939</v>
      </c>
      <c r="AT26" s="9">
        <f>($AK$2+(N26+AF26)*12*7.57%)*SUM(Fasering!$D$5:$D$11)</f>
        <v>2616.1725322579928</v>
      </c>
      <c r="AU26" s="82">
        <f>($AK$2+(O26+AG26)*12*7.57%)*SUM(Fasering!$D$5:$D$12)</f>
        <v>3282.9783746864009</v>
      </c>
    </row>
    <row r="27" spans="1:47" ht="15" x14ac:dyDescent="0.3">
      <c r="A27" s="32">
        <f t="shared" si="8"/>
        <v>18</v>
      </c>
      <c r="B27" s="129">
        <v>30799.83</v>
      </c>
      <c r="C27" s="130"/>
      <c r="D27" s="129">
        <f t="shared" si="0"/>
        <v>43125.921966000002</v>
      </c>
      <c r="E27" s="131">
        <f t="shared" si="1"/>
        <v>1069.0636805247411</v>
      </c>
      <c r="F27" s="129">
        <f t="shared" si="2"/>
        <v>3593.8268305000001</v>
      </c>
      <c r="G27" s="131">
        <f t="shared" si="3"/>
        <v>89.088640043728418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2334.6029753830558</v>
      </c>
      <c r="K27" s="45">
        <f>GEW!$E$12+($F27-GEW!$E$12)*SUM(Fasering!$D$5:$D$8)</f>
        <v>2586.5610273469965</v>
      </c>
      <c r="L27" s="45">
        <f>GEW!$E$12+($F27-GEW!$E$12)*SUM(Fasering!$D$5:$D$9)</f>
        <v>2838.5190793109377</v>
      </c>
      <c r="M27" s="45">
        <f>GEW!$E$12+($F27-GEW!$E$12)*SUM(Fasering!$D$5:$D$10)</f>
        <v>3090.4771312748785</v>
      </c>
      <c r="N27" s="45">
        <f>GEW!$E$12+($F27-GEW!$E$12)*SUM(Fasering!$D$5:$D$11)</f>
        <v>3341.8687785360598</v>
      </c>
      <c r="O27" s="72">
        <f>GEW!$E$12+($F27-GEW!$E$12)*SUM(Fasering!$D$5:$D$12)</f>
        <v>3593.8268305000006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6"/>
        <v>0</v>
      </c>
      <c r="Z27" s="131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584.11951649032301</v>
      </c>
      <c r="AJ27" s="112">
        <f>($AK$2+(K27+T27)*12*7.57%)*SUM(Fasering!$D$5:$D$8)</f>
        <v>1012.3997454017655</v>
      </c>
      <c r="AK27" s="9">
        <f>($AK$2+(L27+U27)*12*7.57%)*SUM(Fasering!$D$5:$D$9)</f>
        <v>1508.5900964811069</v>
      </c>
      <c r="AL27" s="9">
        <f>($AK$2+(M27+V27)*12*7.57%)*SUM(Fasering!$D$5:$D$10)</f>
        <v>2072.6905697283473</v>
      </c>
      <c r="AM27" s="9">
        <f>($AK$2+(N27+W27)*12*7.57%)*SUM(Fasering!$D$5:$D$11)</f>
        <v>2703.2042380069092</v>
      </c>
      <c r="AN27" s="82">
        <f>($AK$2+(O27+X27)*12*7.57%)*SUM(Fasering!$D$5:$D$12)</f>
        <v>3402.9722928262017</v>
      </c>
      <c r="AO27" s="5">
        <f>($AK$2+(I27+AA27)*12*7.57%)*SUM(Fasering!$D$5)</f>
        <v>0</v>
      </c>
      <c r="AP27" s="112">
        <f>($AK$2+(J27+AB27)*12*7.57%)*SUM(Fasering!$D$5:$D$7)</f>
        <v>584.11951649032301</v>
      </c>
      <c r="AQ27" s="112">
        <f>($AK$2+(K27+AC27)*12*7.57%)*SUM(Fasering!$D$5:$D$8)</f>
        <v>1012.3997454017655</v>
      </c>
      <c r="AR27" s="9">
        <f>($AK$2+(L27+AD27)*12*7.57%)*SUM(Fasering!$D$5:$D$9)</f>
        <v>1508.5900964811069</v>
      </c>
      <c r="AS27" s="9">
        <f>($AK$2+(M27+AE27)*12*7.57%)*SUM(Fasering!$D$5:$D$10)</f>
        <v>2072.6905697283473</v>
      </c>
      <c r="AT27" s="9">
        <f>($AK$2+(N27+AF27)*12*7.57%)*SUM(Fasering!$D$5:$D$11)</f>
        <v>2703.2042380069092</v>
      </c>
      <c r="AU27" s="82">
        <f>($AK$2+(O27+AG27)*12*7.57%)*SUM(Fasering!$D$5:$D$12)</f>
        <v>3402.9722928262017</v>
      </c>
    </row>
    <row r="28" spans="1:47" ht="15" x14ac:dyDescent="0.3">
      <c r="A28" s="32">
        <f t="shared" si="8"/>
        <v>19</v>
      </c>
      <c r="B28" s="129">
        <v>30812.13</v>
      </c>
      <c r="C28" s="130"/>
      <c r="D28" s="129">
        <f t="shared" si="0"/>
        <v>43143.144425999999</v>
      </c>
      <c r="E28" s="131">
        <f t="shared" si="1"/>
        <v>1069.4906141562076</v>
      </c>
      <c r="F28" s="129">
        <f t="shared" si="2"/>
        <v>3595.2620354999999</v>
      </c>
      <c r="G28" s="131">
        <f t="shared" si="3"/>
        <v>89.124217846350632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2334.9740672873904</v>
      </c>
      <c r="K28" s="45">
        <f>GEW!$E$12+($F28-GEW!$E$12)*SUM(Fasering!$D$5:$D$8)</f>
        <v>2587.1450375990612</v>
      </c>
      <c r="L28" s="45">
        <f>GEW!$E$12+($F28-GEW!$E$12)*SUM(Fasering!$D$5:$D$9)</f>
        <v>2839.3160079107315</v>
      </c>
      <c r="M28" s="45">
        <f>GEW!$E$12+($F28-GEW!$E$12)*SUM(Fasering!$D$5:$D$10)</f>
        <v>3091.4869782224018</v>
      </c>
      <c r="N28" s="45">
        <f>GEW!$E$12+($F28-GEW!$E$12)*SUM(Fasering!$D$5:$D$11)</f>
        <v>3343.0910651883296</v>
      </c>
      <c r="O28" s="72">
        <f>GEW!$E$12+($F28-GEW!$E$12)*SUM(Fasering!$D$5:$D$12)</f>
        <v>3595.2620355000004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6"/>
        <v>0</v>
      </c>
      <c r="Z28" s="131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584.20667828157161</v>
      </c>
      <c r="AJ28" s="112">
        <f>($AK$2+(K28+T28)*12*7.57%)*SUM(Fasering!$D$5:$D$8)</f>
        <v>1012.6156212857338</v>
      </c>
      <c r="AK28" s="9">
        <f>($AK$2+(L28+U28)*12*7.57%)*SUM(Fasering!$D$5:$D$9)</f>
        <v>1508.992074228868</v>
      </c>
      <c r="AL28" s="9">
        <f>($AK$2+(M28+V28)*12*7.57%)*SUM(Fasering!$D$5:$D$10)</f>
        <v>2073.3360371109738</v>
      </c>
      <c r="AM28" s="9">
        <f>($AK$2+(N28+W28)*12*7.57%)*SUM(Fasering!$D$5:$D$11)</f>
        <v>2704.1498420602907</v>
      </c>
      <c r="AN28" s="82">
        <f>($AK$2+(O28+X28)*12*7.57%)*SUM(Fasering!$D$5:$D$12)</f>
        <v>3404.2760330482015</v>
      </c>
      <c r="AO28" s="5">
        <f>($AK$2+(I28+AA28)*12*7.57%)*SUM(Fasering!$D$5)</f>
        <v>0</v>
      </c>
      <c r="AP28" s="112">
        <f>($AK$2+(J28+AB28)*12*7.57%)*SUM(Fasering!$D$5:$D$7)</f>
        <v>584.20667828157161</v>
      </c>
      <c r="AQ28" s="112">
        <f>($AK$2+(K28+AC28)*12*7.57%)*SUM(Fasering!$D$5:$D$8)</f>
        <v>1012.6156212857338</v>
      </c>
      <c r="AR28" s="9">
        <f>($AK$2+(L28+AD28)*12*7.57%)*SUM(Fasering!$D$5:$D$9)</f>
        <v>1508.992074228868</v>
      </c>
      <c r="AS28" s="9">
        <f>($AK$2+(M28+AE28)*12*7.57%)*SUM(Fasering!$D$5:$D$10)</f>
        <v>2073.3360371109738</v>
      </c>
      <c r="AT28" s="9">
        <f>($AK$2+(N28+AF28)*12*7.57%)*SUM(Fasering!$D$5:$D$11)</f>
        <v>2704.1498420602907</v>
      </c>
      <c r="AU28" s="82">
        <f>($AK$2+(O28+AG28)*12*7.57%)*SUM(Fasering!$D$5:$D$12)</f>
        <v>3404.2760330482015</v>
      </c>
    </row>
    <row r="29" spans="1:47" ht="15" x14ac:dyDescent="0.3">
      <c r="A29" s="32">
        <f t="shared" si="8"/>
        <v>20</v>
      </c>
      <c r="B29" s="129">
        <v>31944.2</v>
      </c>
      <c r="C29" s="130"/>
      <c r="D29" s="129">
        <f t="shared" si="0"/>
        <v>44728.268839999997</v>
      </c>
      <c r="E29" s="131">
        <f t="shared" si="1"/>
        <v>1108.784821975265</v>
      </c>
      <c r="F29" s="129">
        <f t="shared" si="2"/>
        <v>3727.3557366666669</v>
      </c>
      <c r="G29" s="131">
        <f t="shared" si="3"/>
        <v>92.398735164605441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2369.1287024207759</v>
      </c>
      <c r="K29" s="45">
        <f>GEW!$E$12+($F29-GEW!$E$12)*SUM(Fasering!$D$5:$D$8)</f>
        <v>2640.8962966279028</v>
      </c>
      <c r="L29" s="45">
        <f>GEW!$E$12+($F29-GEW!$E$12)*SUM(Fasering!$D$5:$D$9)</f>
        <v>2912.6638908350296</v>
      </c>
      <c r="M29" s="45">
        <f>GEW!$E$12+($F29-GEW!$E$12)*SUM(Fasering!$D$5:$D$10)</f>
        <v>3184.4314850421561</v>
      </c>
      <c r="N29" s="45">
        <f>GEW!$E$12+($F29-GEW!$E$12)*SUM(Fasering!$D$5:$D$11)</f>
        <v>3455.5881424595404</v>
      </c>
      <c r="O29" s="72">
        <f>GEW!$E$12+($F29-GEW!$E$12)*SUM(Fasering!$D$5:$D$12)</f>
        <v>3727.3557366666673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6"/>
        <v>0</v>
      </c>
      <c r="Z29" s="131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592.22889364895968</v>
      </c>
      <c r="AJ29" s="112">
        <f>($AK$2+(K29+T29)*12*7.57%)*SUM(Fasering!$D$5:$D$8)</f>
        <v>1032.484451526715</v>
      </c>
      <c r="AK29" s="9">
        <f>($AK$2+(L29+U29)*12*7.57%)*SUM(Fasering!$D$5:$D$9)</f>
        <v>1545.9893871482045</v>
      </c>
      <c r="AL29" s="9">
        <f>($AK$2+(M29+V29)*12*7.57%)*SUM(Fasering!$D$5:$D$10)</f>
        <v>2132.7437005134266</v>
      </c>
      <c r="AM29" s="9">
        <f>($AK$2+(N29+W29)*12*7.57%)*SUM(Fasering!$D$5:$D$11)</f>
        <v>2791.1815478092067</v>
      </c>
      <c r="AN29" s="82">
        <f>($AK$2+(O29+X29)*12*7.57%)*SUM(Fasering!$D$5:$D$12)</f>
        <v>3524.2699511880014</v>
      </c>
      <c r="AO29" s="5">
        <f>($AK$2+(I29+AA29)*12*7.57%)*SUM(Fasering!$D$5)</f>
        <v>0</v>
      </c>
      <c r="AP29" s="112">
        <f>($AK$2+(J29+AB29)*12*7.57%)*SUM(Fasering!$D$5:$D$7)</f>
        <v>592.22889364895968</v>
      </c>
      <c r="AQ29" s="112">
        <f>($AK$2+(K29+AC29)*12*7.57%)*SUM(Fasering!$D$5:$D$8)</f>
        <v>1032.484451526715</v>
      </c>
      <c r="AR29" s="9">
        <f>($AK$2+(L29+AD29)*12*7.57%)*SUM(Fasering!$D$5:$D$9)</f>
        <v>1545.9893871482045</v>
      </c>
      <c r="AS29" s="9">
        <f>($AK$2+(M29+AE29)*12*7.57%)*SUM(Fasering!$D$5:$D$10)</f>
        <v>2132.7437005134266</v>
      </c>
      <c r="AT29" s="9">
        <f>($AK$2+(N29+AF29)*12*7.57%)*SUM(Fasering!$D$5:$D$11)</f>
        <v>2791.1815478092067</v>
      </c>
      <c r="AU29" s="82">
        <f>($AK$2+(O29+AG29)*12*7.57%)*SUM(Fasering!$D$5:$D$12)</f>
        <v>3524.2699511880014</v>
      </c>
    </row>
    <row r="30" spans="1:47" ht="15" x14ac:dyDescent="0.3">
      <c r="A30" s="32">
        <f t="shared" si="8"/>
        <v>21</v>
      </c>
      <c r="B30" s="129">
        <v>31956.49</v>
      </c>
      <c r="C30" s="130"/>
      <c r="D30" s="129">
        <f t="shared" si="0"/>
        <v>44745.477297999998</v>
      </c>
      <c r="E30" s="131">
        <f t="shared" si="1"/>
        <v>1109.2114085062183</v>
      </c>
      <c r="F30" s="129">
        <f t="shared" si="2"/>
        <v>3728.789774833333</v>
      </c>
      <c r="G30" s="131">
        <f t="shared" si="3"/>
        <v>92.434284042184856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2369.4994926243758</v>
      </c>
      <c r="K30" s="45">
        <f>GEW!$E$12+($F30-GEW!$E$12)*SUM(Fasering!$D$5:$D$8)</f>
        <v>2641.4798320748841</v>
      </c>
      <c r="L30" s="45">
        <f>GEW!$E$12+($F30-GEW!$E$12)*SUM(Fasering!$D$5:$D$9)</f>
        <v>2913.4601715253925</v>
      </c>
      <c r="M30" s="45">
        <f>GEW!$E$12+($F30-GEW!$E$12)*SUM(Fasering!$D$5:$D$10)</f>
        <v>3185.4405109759009</v>
      </c>
      <c r="N30" s="45">
        <f>GEW!$E$12+($F30-GEW!$E$12)*SUM(Fasering!$D$5:$D$11)</f>
        <v>3456.8094353828251</v>
      </c>
      <c r="O30" s="72">
        <f>GEW!$E$12+($F30-GEW!$E$12)*SUM(Fasering!$D$5:$D$12)</f>
        <v>3728.7897748333335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6"/>
        <v>0</v>
      </c>
      <c r="Z30" s="131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592.31598457696339</v>
      </c>
      <c r="AJ30" s="112">
        <f>($AK$2+(K30+T30)*12*7.57%)*SUM(Fasering!$D$5:$D$8)</f>
        <v>1032.7001519018347</v>
      </c>
      <c r="AK30" s="9">
        <f>($AK$2+(L30+U30)*12*7.57%)*SUM(Fasering!$D$5:$D$9)</f>
        <v>1546.3910380847881</v>
      </c>
      <c r="AL30" s="9">
        <f>($AK$2+(M30+V30)*12*7.57%)*SUM(Fasering!$D$5:$D$10)</f>
        <v>2133.3886431258234</v>
      </c>
      <c r="AM30" s="9">
        <f>($AK$2+(N30+W30)*12*7.57%)*SUM(Fasering!$D$5:$D$11)</f>
        <v>2792.1263830788048</v>
      </c>
      <c r="AN30" s="82">
        <f>($AK$2+(O30+X30)*12*7.57%)*SUM(Fasering!$D$5:$D$12)</f>
        <v>3525.5726314586009</v>
      </c>
      <c r="AO30" s="5">
        <f>($AK$2+(I30+AA30)*12*7.57%)*SUM(Fasering!$D$5)</f>
        <v>0</v>
      </c>
      <c r="AP30" s="112">
        <f>($AK$2+(J30+AB30)*12*7.57%)*SUM(Fasering!$D$5:$D$7)</f>
        <v>592.31598457696339</v>
      </c>
      <c r="AQ30" s="112">
        <f>($AK$2+(K30+AC30)*12*7.57%)*SUM(Fasering!$D$5:$D$8)</f>
        <v>1032.7001519018347</v>
      </c>
      <c r="AR30" s="9">
        <f>($AK$2+(L30+AD30)*12*7.57%)*SUM(Fasering!$D$5:$D$9)</f>
        <v>1546.3910380847881</v>
      </c>
      <c r="AS30" s="9">
        <f>($AK$2+(M30+AE30)*12*7.57%)*SUM(Fasering!$D$5:$D$10)</f>
        <v>2133.3886431258234</v>
      </c>
      <c r="AT30" s="9">
        <f>($AK$2+(N30+AF30)*12*7.57%)*SUM(Fasering!$D$5:$D$11)</f>
        <v>2792.1263830788048</v>
      </c>
      <c r="AU30" s="82">
        <f>($AK$2+(O30+AG30)*12*7.57%)*SUM(Fasering!$D$5:$D$12)</f>
        <v>3525.5726314586009</v>
      </c>
    </row>
    <row r="31" spans="1:47" ht="15" x14ac:dyDescent="0.3">
      <c r="A31" s="32">
        <f t="shared" si="8"/>
        <v>22</v>
      </c>
      <c r="B31" s="129">
        <v>33088.559999999998</v>
      </c>
      <c r="C31" s="130"/>
      <c r="D31" s="129">
        <f t="shared" si="0"/>
        <v>46330.601711999996</v>
      </c>
      <c r="E31" s="131">
        <f t="shared" si="1"/>
        <v>1148.5056163252759</v>
      </c>
      <c r="F31" s="129">
        <f t="shared" si="2"/>
        <v>3860.8834759999991</v>
      </c>
      <c r="G31" s="131">
        <f t="shared" si="3"/>
        <v>95.708801360439637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2403.6541277577608</v>
      </c>
      <c r="K31" s="45">
        <f>GEW!$E$12+($F31-GEW!$E$12)*SUM(Fasering!$D$5:$D$8)</f>
        <v>2695.2310911037257</v>
      </c>
      <c r="L31" s="45">
        <f>GEW!$E$12+($F31-GEW!$E$12)*SUM(Fasering!$D$5:$D$9)</f>
        <v>2986.8080544496902</v>
      </c>
      <c r="M31" s="45">
        <f>GEW!$E$12+($F31-GEW!$E$12)*SUM(Fasering!$D$5:$D$10)</f>
        <v>3278.3850177956547</v>
      </c>
      <c r="N31" s="45">
        <f>GEW!$E$12+($F31-GEW!$E$12)*SUM(Fasering!$D$5:$D$11)</f>
        <v>3569.306512654035</v>
      </c>
      <c r="O31" s="72">
        <f>GEW!$E$12+($F31-GEW!$E$12)*SUM(Fasering!$D$5:$D$12)</f>
        <v>3860.8834759999995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6"/>
        <v>0</v>
      </c>
      <c r="Z31" s="131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600.33819994435146</v>
      </c>
      <c r="AJ31" s="112">
        <f>($AK$2+(K31+T31)*12*7.57%)*SUM(Fasering!$D$5:$D$8)</f>
        <v>1052.5689821428161</v>
      </c>
      <c r="AK31" s="9">
        <f>($AK$2+(L31+U31)*12*7.57%)*SUM(Fasering!$D$5:$D$9)</f>
        <v>1583.3883510041244</v>
      </c>
      <c r="AL31" s="9">
        <f>($AK$2+(M31+V31)*12*7.57%)*SUM(Fasering!$D$5:$D$10)</f>
        <v>2192.7963065282761</v>
      </c>
      <c r="AM31" s="9">
        <f>($AK$2+(N31+W31)*12*7.57%)*SUM(Fasering!$D$5:$D$11)</f>
        <v>2879.1580888277203</v>
      </c>
      <c r="AN31" s="82">
        <f>($AK$2+(O31+X31)*12*7.57%)*SUM(Fasering!$D$5:$D$12)</f>
        <v>3645.5665495984008</v>
      </c>
      <c r="AO31" s="5">
        <f>($AK$2+(I31+AA31)*12*7.57%)*SUM(Fasering!$D$5)</f>
        <v>0</v>
      </c>
      <c r="AP31" s="112">
        <f>($AK$2+(J31+AB31)*12*7.57%)*SUM(Fasering!$D$5:$D$7)</f>
        <v>600.33819994435146</v>
      </c>
      <c r="AQ31" s="112">
        <f>($AK$2+(K31+AC31)*12*7.57%)*SUM(Fasering!$D$5:$D$8)</f>
        <v>1052.5689821428161</v>
      </c>
      <c r="AR31" s="9">
        <f>($AK$2+(L31+AD31)*12*7.57%)*SUM(Fasering!$D$5:$D$9)</f>
        <v>1583.3883510041244</v>
      </c>
      <c r="AS31" s="9">
        <f>($AK$2+(M31+AE31)*12*7.57%)*SUM(Fasering!$D$5:$D$10)</f>
        <v>2192.7963065282761</v>
      </c>
      <c r="AT31" s="9">
        <f>($AK$2+(N31+AF31)*12*7.57%)*SUM(Fasering!$D$5:$D$11)</f>
        <v>2879.1580888277203</v>
      </c>
      <c r="AU31" s="82">
        <f>($AK$2+(O31+AG31)*12*7.57%)*SUM(Fasering!$D$5:$D$12)</f>
        <v>3645.5665495984008</v>
      </c>
    </row>
    <row r="32" spans="1:47" ht="15" x14ac:dyDescent="0.3">
      <c r="A32" s="32">
        <f t="shared" si="8"/>
        <v>23</v>
      </c>
      <c r="B32" s="129">
        <v>34232.959999999999</v>
      </c>
      <c r="C32" s="130"/>
      <c r="D32" s="129">
        <f t="shared" si="0"/>
        <v>47932.990591999995</v>
      </c>
      <c r="E32" s="131">
        <f t="shared" si="1"/>
        <v>1188.2277990773403</v>
      </c>
      <c r="F32" s="129">
        <f t="shared" si="2"/>
        <v>3994.4158826666662</v>
      </c>
      <c r="G32" s="131">
        <f t="shared" si="3"/>
        <v>99.018983256445011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2438.1807598976875</v>
      </c>
      <c r="K32" s="45">
        <f>GEW!$E$12+($F32-GEW!$E$12)*SUM(Fasering!$D$5:$D$8)</f>
        <v>2749.5677847998809</v>
      </c>
      <c r="L32" s="45">
        <f>GEW!$E$12+($F32-GEW!$E$12)*SUM(Fasering!$D$5:$D$9)</f>
        <v>3060.9548097020752</v>
      </c>
      <c r="M32" s="45">
        <f>GEW!$E$12+($F32-GEW!$E$12)*SUM(Fasering!$D$5:$D$10)</f>
        <v>3372.3418346042686</v>
      </c>
      <c r="N32" s="45">
        <f>GEW!$E$12+($F32-GEW!$E$12)*SUM(Fasering!$D$5:$D$11)</f>
        <v>3683.0288577644733</v>
      </c>
      <c r="O32" s="72">
        <f>GEW!$E$12+($F32-GEW!$E$12)*SUM(Fasering!$D$5:$D$12)</f>
        <v>3994.4158826666671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6"/>
        <v>0</v>
      </c>
      <c r="Z32" s="131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608.44778969272306</v>
      </c>
      <c r="AJ32" s="112">
        <f>($AK$2+(K32+T32)*12*7.57%)*SUM(Fasering!$D$5:$D$8)</f>
        <v>1072.6542147943121</v>
      </c>
      <c r="AK32" s="9">
        <f>($AK$2+(L32+U32)*12*7.57%)*SUM(Fasering!$D$5:$D$9)</f>
        <v>1620.7886221047534</v>
      </c>
      <c r="AL32" s="9">
        <f>($AK$2+(M32+V32)*12*7.57%)*SUM(Fasering!$D$5:$D$10)</f>
        <v>2252.8510116240454</v>
      </c>
      <c r="AM32" s="9">
        <f>($AK$2+(N32+W32)*12*7.57%)*SUM(Fasering!$D$5:$D$11)</f>
        <v>2967.1377049813682</v>
      </c>
      <c r="AN32" s="82">
        <f>($AK$2+(O32+X32)*12*7.57%)*SUM(Fasering!$D$5:$D$12)</f>
        <v>3766.8673878144014</v>
      </c>
      <c r="AO32" s="5">
        <f>($AK$2+(I32+AA32)*12*7.57%)*SUM(Fasering!$D$5)</f>
        <v>0</v>
      </c>
      <c r="AP32" s="112">
        <f>($AK$2+(J32+AB32)*12*7.57%)*SUM(Fasering!$D$5:$D$7)</f>
        <v>608.44778969272306</v>
      </c>
      <c r="AQ32" s="112">
        <f>($AK$2+(K32+AC32)*12*7.57%)*SUM(Fasering!$D$5:$D$8)</f>
        <v>1072.6542147943121</v>
      </c>
      <c r="AR32" s="9">
        <f>($AK$2+(L32+AD32)*12*7.57%)*SUM(Fasering!$D$5:$D$9)</f>
        <v>1620.7886221047534</v>
      </c>
      <c r="AS32" s="9">
        <f>($AK$2+(M32+AE32)*12*7.57%)*SUM(Fasering!$D$5:$D$10)</f>
        <v>2252.8510116240454</v>
      </c>
      <c r="AT32" s="9">
        <f>($AK$2+(N32+AF32)*12*7.57%)*SUM(Fasering!$D$5:$D$11)</f>
        <v>2967.1377049813682</v>
      </c>
      <c r="AU32" s="82">
        <f>($AK$2+(O32+AG32)*12*7.57%)*SUM(Fasering!$D$5:$D$12)</f>
        <v>3766.8673878144014</v>
      </c>
    </row>
    <row r="33" spans="1:47" ht="15" x14ac:dyDescent="0.3">
      <c r="A33" s="32">
        <f t="shared" si="8"/>
        <v>24</v>
      </c>
      <c r="B33" s="129">
        <v>35365.03</v>
      </c>
      <c r="C33" s="130"/>
      <c r="D33" s="129">
        <f t="shared" si="0"/>
        <v>49518.115005999993</v>
      </c>
      <c r="E33" s="131">
        <f t="shared" si="1"/>
        <v>1227.5220068963977</v>
      </c>
      <c r="F33" s="129">
        <f t="shared" si="2"/>
        <v>4126.5095838333327</v>
      </c>
      <c r="G33" s="131">
        <f t="shared" si="3"/>
        <v>102.29350057469981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2472.3353950310725</v>
      </c>
      <c r="K33" s="45">
        <f>GEW!$E$12+($F33-GEW!$E$12)*SUM(Fasering!$D$5:$D$8)</f>
        <v>2803.3190438287224</v>
      </c>
      <c r="L33" s="45">
        <f>GEW!$E$12+($F33-GEW!$E$12)*SUM(Fasering!$D$5:$D$9)</f>
        <v>3134.3026926263728</v>
      </c>
      <c r="M33" s="45">
        <f>GEW!$E$12+($F33-GEW!$E$12)*SUM(Fasering!$D$5:$D$10)</f>
        <v>3465.2863414240228</v>
      </c>
      <c r="N33" s="45">
        <f>GEW!$E$12+($F33-GEW!$E$12)*SUM(Fasering!$D$5:$D$11)</f>
        <v>3795.5259350356832</v>
      </c>
      <c r="O33" s="72">
        <f>GEW!$E$12+($F33-GEW!$E$12)*SUM(Fasering!$D$5:$D$12)</f>
        <v>4126.5095838333336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6"/>
        <v>0</v>
      </c>
      <c r="Z33" s="131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616.47000506011125</v>
      </c>
      <c r="AJ33" s="112">
        <f>($AK$2+(K33+T33)*12*7.57%)*SUM(Fasering!$D$5:$D$8)</f>
        <v>1092.5230450352938</v>
      </c>
      <c r="AK33" s="9">
        <f>($AK$2+(L33+U33)*12*7.57%)*SUM(Fasering!$D$5:$D$9)</f>
        <v>1657.7859350240892</v>
      </c>
      <c r="AL33" s="9">
        <f>($AK$2+(M33+V33)*12*7.57%)*SUM(Fasering!$D$5:$D$10)</f>
        <v>2312.2586750264986</v>
      </c>
      <c r="AM33" s="9">
        <f>($AK$2+(N33+W33)*12*7.57%)*SUM(Fasering!$D$5:$D$11)</f>
        <v>3054.1694107302833</v>
      </c>
      <c r="AN33" s="82">
        <f>($AK$2+(O33+X33)*12*7.57%)*SUM(Fasering!$D$5:$D$12)</f>
        <v>3886.8613059542017</v>
      </c>
      <c r="AO33" s="5">
        <f>($AK$2+(I33+AA33)*12*7.57%)*SUM(Fasering!$D$5)</f>
        <v>0</v>
      </c>
      <c r="AP33" s="112">
        <f>($AK$2+(J33+AB33)*12*7.57%)*SUM(Fasering!$D$5:$D$7)</f>
        <v>616.47000506011125</v>
      </c>
      <c r="AQ33" s="112">
        <f>($AK$2+(K33+AC33)*12*7.57%)*SUM(Fasering!$D$5:$D$8)</f>
        <v>1092.5230450352938</v>
      </c>
      <c r="AR33" s="9">
        <f>($AK$2+(L33+AD33)*12*7.57%)*SUM(Fasering!$D$5:$D$9)</f>
        <v>1657.7859350240892</v>
      </c>
      <c r="AS33" s="9">
        <f>($AK$2+(M33+AE33)*12*7.57%)*SUM(Fasering!$D$5:$D$10)</f>
        <v>2312.2586750264986</v>
      </c>
      <c r="AT33" s="9">
        <f>($AK$2+(N33+AF33)*12*7.57%)*SUM(Fasering!$D$5:$D$11)</f>
        <v>3054.1694107302833</v>
      </c>
      <c r="AU33" s="82">
        <f>($AK$2+(O33+AG33)*12*7.57%)*SUM(Fasering!$D$5:$D$12)</f>
        <v>3886.8613059542017</v>
      </c>
    </row>
    <row r="34" spans="1:47" ht="15" x14ac:dyDescent="0.3">
      <c r="A34" s="32">
        <f t="shared" si="8"/>
        <v>25</v>
      </c>
      <c r="B34" s="129">
        <v>35377.33</v>
      </c>
      <c r="C34" s="130"/>
      <c r="D34" s="129">
        <f t="shared" si="0"/>
        <v>49535.337465999997</v>
      </c>
      <c r="E34" s="131">
        <f t="shared" si="1"/>
        <v>1227.9489405278644</v>
      </c>
      <c r="F34" s="129">
        <f t="shared" si="2"/>
        <v>4127.9447888333334</v>
      </c>
      <c r="G34" s="131">
        <f t="shared" si="3"/>
        <v>102.32907837732203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2472.7064869354081</v>
      </c>
      <c r="K34" s="45">
        <f>GEW!$E$12+($F34-GEW!$E$12)*SUM(Fasering!$D$5:$D$8)</f>
        <v>2803.9030540807876</v>
      </c>
      <c r="L34" s="45">
        <f>GEW!$E$12+($F34-GEW!$E$12)*SUM(Fasering!$D$5:$D$9)</f>
        <v>3135.0996212261671</v>
      </c>
      <c r="M34" s="45">
        <f>GEW!$E$12+($F34-GEW!$E$12)*SUM(Fasering!$D$5:$D$10)</f>
        <v>3466.296188371547</v>
      </c>
      <c r="N34" s="45">
        <f>GEW!$E$12+($F34-GEW!$E$12)*SUM(Fasering!$D$5:$D$11)</f>
        <v>3796.7482216879544</v>
      </c>
      <c r="O34" s="72">
        <f>GEW!$E$12+($F34-GEW!$E$12)*SUM(Fasering!$D$5:$D$12)</f>
        <v>4127.9447888333343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6"/>
        <v>0</v>
      </c>
      <c r="Z34" s="131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616.55716685135997</v>
      </c>
      <c r="AJ34" s="112">
        <f>($AK$2+(K34+T34)*12*7.57%)*SUM(Fasering!$D$5:$D$8)</f>
        <v>1092.7389209192622</v>
      </c>
      <c r="AK34" s="9">
        <f>($AK$2+(L34+U34)*12*7.57%)*SUM(Fasering!$D$5:$D$9)</f>
        <v>1658.1879127718505</v>
      </c>
      <c r="AL34" s="9">
        <f>($AK$2+(M34+V34)*12*7.57%)*SUM(Fasering!$D$5:$D$10)</f>
        <v>2312.9041424091256</v>
      </c>
      <c r="AM34" s="9">
        <f>($AK$2+(N34+W34)*12*7.57%)*SUM(Fasering!$D$5:$D$11)</f>
        <v>3055.1150147836652</v>
      </c>
      <c r="AN34" s="82">
        <f>($AK$2+(O34+X34)*12*7.57%)*SUM(Fasering!$D$5:$D$12)</f>
        <v>3888.1650461762019</v>
      </c>
      <c r="AO34" s="5">
        <f>($AK$2+(I34+AA34)*12*7.57%)*SUM(Fasering!$D$5)</f>
        <v>0</v>
      </c>
      <c r="AP34" s="112">
        <f>($AK$2+(J34+AB34)*12*7.57%)*SUM(Fasering!$D$5:$D$7)</f>
        <v>616.55716685135997</v>
      </c>
      <c r="AQ34" s="112">
        <f>($AK$2+(K34+AC34)*12*7.57%)*SUM(Fasering!$D$5:$D$8)</f>
        <v>1092.7389209192622</v>
      </c>
      <c r="AR34" s="9">
        <f>($AK$2+(L34+AD34)*12*7.57%)*SUM(Fasering!$D$5:$D$9)</f>
        <v>1658.1879127718505</v>
      </c>
      <c r="AS34" s="9">
        <f>($AK$2+(M34+AE34)*12*7.57%)*SUM(Fasering!$D$5:$D$10)</f>
        <v>2312.9041424091256</v>
      </c>
      <c r="AT34" s="9">
        <f>($AK$2+(N34+AF34)*12*7.57%)*SUM(Fasering!$D$5:$D$11)</f>
        <v>3055.1150147836652</v>
      </c>
      <c r="AU34" s="82">
        <f>($AK$2+(O34+AG34)*12*7.57%)*SUM(Fasering!$D$5:$D$12)</f>
        <v>3888.1650461762019</v>
      </c>
    </row>
    <row r="35" spans="1:47" ht="15" x14ac:dyDescent="0.3">
      <c r="A35" s="32">
        <f t="shared" si="8"/>
        <v>26</v>
      </c>
      <c r="B35" s="129">
        <v>35377.33</v>
      </c>
      <c r="C35" s="130"/>
      <c r="D35" s="129">
        <f t="shared" si="0"/>
        <v>49535.337465999997</v>
      </c>
      <c r="E35" s="131">
        <f t="shared" si="1"/>
        <v>1227.9489405278644</v>
      </c>
      <c r="F35" s="129">
        <f t="shared" si="2"/>
        <v>4127.9447888333334</v>
      </c>
      <c r="G35" s="131">
        <f t="shared" si="3"/>
        <v>102.32907837732203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2472.7064869354081</v>
      </c>
      <c r="K35" s="45">
        <f>GEW!$E$12+($F35-GEW!$E$12)*SUM(Fasering!$D$5:$D$8)</f>
        <v>2803.9030540807876</v>
      </c>
      <c r="L35" s="45">
        <f>GEW!$E$12+($F35-GEW!$E$12)*SUM(Fasering!$D$5:$D$9)</f>
        <v>3135.0996212261671</v>
      </c>
      <c r="M35" s="45">
        <f>GEW!$E$12+($F35-GEW!$E$12)*SUM(Fasering!$D$5:$D$10)</f>
        <v>3466.296188371547</v>
      </c>
      <c r="N35" s="45">
        <f>GEW!$E$12+($F35-GEW!$E$12)*SUM(Fasering!$D$5:$D$11)</f>
        <v>3796.7482216879544</v>
      </c>
      <c r="O35" s="72">
        <f>GEW!$E$12+($F35-GEW!$E$12)*SUM(Fasering!$D$5:$D$12)</f>
        <v>4127.9447888333343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6"/>
        <v>0</v>
      </c>
      <c r="Z35" s="131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616.55716685135997</v>
      </c>
      <c r="AJ35" s="112">
        <f>($AK$2+(K35+T35)*12*7.57%)*SUM(Fasering!$D$5:$D$8)</f>
        <v>1092.7389209192622</v>
      </c>
      <c r="AK35" s="9">
        <f>($AK$2+(L35+U35)*12*7.57%)*SUM(Fasering!$D$5:$D$9)</f>
        <v>1658.1879127718505</v>
      </c>
      <c r="AL35" s="9">
        <f>($AK$2+(M35+V35)*12*7.57%)*SUM(Fasering!$D$5:$D$10)</f>
        <v>2312.9041424091256</v>
      </c>
      <c r="AM35" s="9">
        <f>($AK$2+(N35+W35)*12*7.57%)*SUM(Fasering!$D$5:$D$11)</f>
        <v>3055.1150147836652</v>
      </c>
      <c r="AN35" s="82">
        <f>($AK$2+(O35+X35)*12*7.57%)*SUM(Fasering!$D$5:$D$12)</f>
        <v>3888.1650461762019</v>
      </c>
      <c r="AO35" s="5">
        <f>($AK$2+(I35+AA35)*12*7.57%)*SUM(Fasering!$D$5)</f>
        <v>0</v>
      </c>
      <c r="AP35" s="112">
        <f>($AK$2+(J35+AB35)*12*7.57%)*SUM(Fasering!$D$5:$D$7)</f>
        <v>616.55716685135997</v>
      </c>
      <c r="AQ35" s="112">
        <f>($AK$2+(K35+AC35)*12*7.57%)*SUM(Fasering!$D$5:$D$8)</f>
        <v>1092.7389209192622</v>
      </c>
      <c r="AR35" s="9">
        <f>($AK$2+(L35+AD35)*12*7.57%)*SUM(Fasering!$D$5:$D$9)</f>
        <v>1658.1879127718505</v>
      </c>
      <c r="AS35" s="9">
        <f>($AK$2+(M35+AE35)*12*7.57%)*SUM(Fasering!$D$5:$D$10)</f>
        <v>2312.9041424091256</v>
      </c>
      <c r="AT35" s="9">
        <f>($AK$2+(N35+AF35)*12*7.57%)*SUM(Fasering!$D$5:$D$11)</f>
        <v>3055.1150147836652</v>
      </c>
      <c r="AU35" s="82">
        <f>($AK$2+(O35+AG35)*12*7.57%)*SUM(Fasering!$D$5:$D$12)</f>
        <v>3888.1650461762019</v>
      </c>
    </row>
    <row r="36" spans="1:47" ht="15" x14ac:dyDescent="0.3">
      <c r="A36" s="32">
        <f t="shared" si="8"/>
        <v>27</v>
      </c>
      <c r="B36" s="129">
        <v>35389.620000000003</v>
      </c>
      <c r="C36" s="130"/>
      <c r="D36" s="129">
        <f t="shared" si="0"/>
        <v>49552.545923999998</v>
      </c>
      <c r="E36" s="131">
        <f t="shared" si="1"/>
        <v>1228.3755270588176</v>
      </c>
      <c r="F36" s="129">
        <f t="shared" si="2"/>
        <v>4129.3788269999995</v>
      </c>
      <c r="G36" s="131">
        <f t="shared" si="3"/>
        <v>102.36462725490146</v>
      </c>
      <c r="H36" s="45">
        <f>'L4'!$H$10</f>
        <v>1760.59</v>
      </c>
      <c r="I36" s="45">
        <f>GEW!$E$12+($F36-GEW!$E$12)*SUM(Fasering!$D$5)</f>
        <v>1895.469409333333</v>
      </c>
      <c r="J36" s="45">
        <f>GEW!$E$12+($F36-GEW!$E$12)*SUM(Fasering!$D$5:$D$7)</f>
        <v>2473.0772771390075</v>
      </c>
      <c r="K36" s="45">
        <f>GEW!$E$12+($F36-GEW!$E$12)*SUM(Fasering!$D$5:$D$8)</f>
        <v>2804.486589527769</v>
      </c>
      <c r="L36" s="45">
        <f>GEW!$E$12+($F36-GEW!$E$12)*SUM(Fasering!$D$5:$D$9)</f>
        <v>3135.8959019165304</v>
      </c>
      <c r="M36" s="45">
        <f>GEW!$E$12+($F36-GEW!$E$12)*SUM(Fasering!$D$5:$D$10)</f>
        <v>3467.3052143052914</v>
      </c>
      <c r="N36" s="45">
        <f>GEW!$E$12+($F36-GEW!$E$12)*SUM(Fasering!$D$5:$D$11)</f>
        <v>3797.969514611239</v>
      </c>
      <c r="O36" s="72">
        <f>GEW!$E$12+($F36-GEW!$E$12)*SUM(Fasering!$D$5:$D$12)</f>
        <v>4129.3788270000005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6"/>
        <v>0</v>
      </c>
      <c r="Z36" s="131">
        <f t="shared" si="7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($AK$2+(I36+R36)*12*7.57%)*SUM(Fasering!$D$5)</f>
        <v>0</v>
      </c>
      <c r="AI36" s="112">
        <f>($AK$2+(J36+S36)*12*7.57%)*SUM(Fasering!$D$5:$D$7)</f>
        <v>616.64425777936356</v>
      </c>
      <c r="AJ36" s="112">
        <f>($AK$2+(K36+T36)*12*7.57%)*SUM(Fasering!$D$5:$D$8)</f>
        <v>1092.9546212943817</v>
      </c>
      <c r="AK36" s="9">
        <f>($AK$2+(L36+U36)*12*7.57%)*SUM(Fasering!$D$5:$D$9)</f>
        <v>1658.5895637084345</v>
      </c>
      <c r="AL36" s="9">
        <f>($AK$2+(M36+V36)*12*7.57%)*SUM(Fasering!$D$5:$D$10)</f>
        <v>2313.5490850215219</v>
      </c>
      <c r="AM36" s="9">
        <f>($AK$2+(N36+W36)*12*7.57%)*SUM(Fasering!$D$5:$D$11)</f>
        <v>3056.0598500532633</v>
      </c>
      <c r="AN36" s="82">
        <f>($AK$2+(O36+X36)*12*7.57%)*SUM(Fasering!$D$5:$D$12)</f>
        <v>3889.4677264468019</v>
      </c>
      <c r="AO36" s="5">
        <f>($AK$2+(I36+AA36)*12*7.57%)*SUM(Fasering!$D$5)</f>
        <v>0</v>
      </c>
      <c r="AP36" s="112">
        <f>($AK$2+(J36+AB36)*12*7.57%)*SUM(Fasering!$D$5:$D$7)</f>
        <v>616.64425777936356</v>
      </c>
      <c r="AQ36" s="112">
        <f>($AK$2+(K36+AC36)*12*7.57%)*SUM(Fasering!$D$5:$D$8)</f>
        <v>1092.9546212943817</v>
      </c>
      <c r="AR36" s="9">
        <f>($AK$2+(L36+AD36)*12*7.57%)*SUM(Fasering!$D$5:$D$9)</f>
        <v>1658.5895637084345</v>
      </c>
      <c r="AS36" s="9">
        <f>($AK$2+(M36+AE36)*12*7.57%)*SUM(Fasering!$D$5:$D$10)</f>
        <v>2313.5490850215219</v>
      </c>
      <c r="AT36" s="9">
        <f>($AK$2+(N36+AF36)*12*7.57%)*SUM(Fasering!$D$5:$D$11)</f>
        <v>3056.0598500532633</v>
      </c>
      <c r="AU36" s="82">
        <f>($AK$2+(O36+AG36)*12*7.57%)*SUM(Fasering!$D$5:$D$12)</f>
        <v>3889.4677264468019</v>
      </c>
    </row>
    <row r="37" spans="1:47" ht="15" x14ac:dyDescent="0.3">
      <c r="A37" s="35"/>
      <c r="B37" s="132"/>
      <c r="C37" s="133"/>
      <c r="D37" s="132"/>
      <c r="E37" s="133"/>
      <c r="F37" s="132"/>
      <c r="G37" s="133"/>
      <c r="H37" s="46"/>
      <c r="I37" s="46"/>
      <c r="J37" s="46"/>
      <c r="K37" s="46"/>
      <c r="L37" s="46"/>
      <c r="M37" s="46"/>
      <c r="N37" s="46"/>
      <c r="O37" s="70"/>
      <c r="P37" s="132"/>
      <c r="Q37" s="133"/>
      <c r="R37" s="46"/>
      <c r="S37" s="46"/>
      <c r="T37" s="46"/>
      <c r="U37" s="46"/>
      <c r="V37" s="46"/>
      <c r="W37" s="46"/>
      <c r="X37" s="70"/>
      <c r="Y37" s="132"/>
      <c r="Z37" s="133"/>
      <c r="AA37" s="69"/>
      <c r="AB37" s="46"/>
      <c r="AC37" s="46"/>
      <c r="AD37" s="46"/>
      <c r="AE37" s="46"/>
      <c r="AF37" s="46"/>
      <c r="AG37" s="70"/>
      <c r="AH37" s="83"/>
      <c r="AI37" s="113"/>
      <c r="AJ37" s="113"/>
      <c r="AK37" s="84"/>
      <c r="AL37" s="84"/>
      <c r="AM37" s="84"/>
      <c r="AN37" s="85"/>
      <c r="AO37" s="83"/>
      <c r="AP37" s="113"/>
      <c r="AQ37" s="113"/>
      <c r="AR37" s="84"/>
      <c r="AS37" s="84"/>
      <c r="AT37" s="84"/>
      <c r="AU37" s="85"/>
    </row>
    <row r="38" spans="1:47" ht="15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</sheetData>
  <mergeCells count="169">
    <mergeCell ref="AH5:AN5"/>
    <mergeCell ref="AO5:AU5"/>
    <mergeCell ref="AA5:AG5"/>
    <mergeCell ref="B6:C6"/>
    <mergeCell ref="D6:E6"/>
    <mergeCell ref="F6:G6"/>
    <mergeCell ref="P6:Q6"/>
    <mergeCell ref="Y6:Z6"/>
    <mergeCell ref="B5:E5"/>
    <mergeCell ref="F5:G5"/>
    <mergeCell ref="P5:Q5"/>
    <mergeCell ref="R5:X5"/>
    <mergeCell ref="Y5:Z5"/>
    <mergeCell ref="H5:O5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7:C37"/>
    <mergeCell ref="D37:E37"/>
    <mergeCell ref="F37:G37"/>
    <mergeCell ref="P37:Q37"/>
    <mergeCell ref="Y37:Z37"/>
    <mergeCell ref="B35:C35"/>
    <mergeCell ref="D35:E35"/>
    <mergeCell ref="F35:G35"/>
    <mergeCell ref="P35:Q35"/>
    <mergeCell ref="Y35:Z35"/>
    <mergeCell ref="B36:C36"/>
    <mergeCell ref="D36:E36"/>
    <mergeCell ref="F36:G36"/>
    <mergeCell ref="P36:Q36"/>
    <mergeCell ref="Y36:Z3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3" manualBreakCount="3">
    <brk id="15" max="36" man="1"/>
    <brk id="24" max="1048575" man="1"/>
    <brk id="33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39"/>
  <sheetViews>
    <sheetView topLeftCell="AG1" zoomScale="80" zoomScaleNormal="80" workbookViewId="0">
      <selection activeCell="AQ1" activeCellId="4" sqref="K1:K1048576 T1:T1048576 AC1:AC1048576 AJ1:AJ1048576 AQ1:AQ1048576"/>
    </sheetView>
  </sheetViews>
  <sheetFormatPr defaultRowHeight="12.75" x14ac:dyDescent="0.2"/>
  <cols>
    <col min="1" max="1" width="4.5" bestFit="1" customWidth="1"/>
    <col min="8" max="9" width="11.25" customWidth="1"/>
    <col min="10" max="11" width="11.25" style="76" customWidth="1"/>
    <col min="12" max="15" width="11.25" customWidth="1"/>
    <col min="18" max="18" width="11.25" customWidth="1"/>
    <col min="19" max="20" width="11.25" style="76" customWidth="1"/>
    <col min="21" max="24" width="11.25" customWidth="1"/>
    <col min="27" max="27" width="11.25" customWidth="1"/>
    <col min="28" max="29" width="11.25" style="76" customWidth="1"/>
    <col min="30" max="34" width="11.25" customWidth="1"/>
    <col min="35" max="36" width="11.25" style="76" customWidth="1"/>
    <col min="37" max="41" width="11.25" customWidth="1"/>
    <col min="42" max="43" width="11.25" style="76" customWidth="1"/>
    <col min="44" max="47" width="11.25" customWidth="1"/>
  </cols>
  <sheetData>
    <row r="1" spans="1:47" ht="16.5" x14ac:dyDescent="0.3">
      <c r="A1" s="21" t="s">
        <v>72</v>
      </c>
      <c r="B1" s="21" t="s">
        <v>19</v>
      </c>
      <c r="C1" s="21" t="s">
        <v>121</v>
      </c>
      <c r="D1" s="21"/>
      <c r="E1" s="22"/>
      <c r="G1" s="21"/>
      <c r="H1" s="21"/>
      <c r="I1" s="21"/>
      <c r="J1" s="23"/>
      <c r="K1" s="23"/>
      <c r="L1" s="98" t="str">
        <f>D8</f>
        <v>bedragen geldig  voor periode vanaf 10/2021 - let wel: vast bedrag eindejaarspremie = bedrag voor indexatie in november 2021!</v>
      </c>
      <c r="M1" s="23"/>
      <c r="N1" s="23"/>
      <c r="O1" s="24" t="s">
        <v>71</v>
      </c>
      <c r="P1" s="23"/>
    </row>
    <row r="2" spans="1:47" ht="16.5" x14ac:dyDescent="0.3">
      <c r="A2" s="24"/>
      <c r="B2" s="23"/>
      <c r="C2" s="23"/>
      <c r="D2" s="23"/>
      <c r="E2" s="22"/>
      <c r="F2" s="56"/>
      <c r="G2" s="21"/>
      <c r="H2" s="21"/>
      <c r="I2" s="21"/>
      <c r="J2" s="23"/>
      <c r="K2" s="23"/>
      <c r="L2" s="23"/>
      <c r="M2" s="23"/>
      <c r="N2" s="23"/>
      <c r="O2" s="23"/>
      <c r="P2" s="23"/>
      <c r="Q2" s="23"/>
      <c r="R2" s="24"/>
      <c r="AH2" s="76" t="str">
        <f>'L4'!$AH$2</f>
        <v xml:space="preserve"> eindejaarspremie (vast geïndexeerd bedrag =  bedrag VOOR indexatie in november 2021!):</v>
      </c>
    </row>
    <row r="3" spans="1:47" ht="16.5" x14ac:dyDescent="0.3">
      <c r="A3" s="24"/>
      <c r="B3" s="23"/>
      <c r="C3" s="23"/>
      <c r="D3" s="23"/>
      <c r="I3" s="21"/>
      <c r="J3" s="23"/>
      <c r="K3" s="23"/>
      <c r="L3" s="23"/>
      <c r="M3" s="23"/>
      <c r="N3" s="23" t="s">
        <v>21</v>
      </c>
      <c r="O3" s="68">
        <f>'L4'!O3</f>
        <v>1.4001999999999999</v>
      </c>
      <c r="P3" s="23"/>
      <c r="Q3" s="23"/>
      <c r="R3" s="24"/>
      <c r="AH3" s="77" t="s">
        <v>92</v>
      </c>
      <c r="AK3" s="78">
        <f>'L4'!$AK$3</f>
        <v>138.34</v>
      </c>
    </row>
    <row r="4" spans="1:47" ht="16.5" x14ac:dyDescent="0.3">
      <c r="A4" s="24"/>
      <c r="B4" s="23"/>
      <c r="C4" s="23"/>
      <c r="D4" s="23"/>
      <c r="I4" s="21"/>
      <c r="J4" s="23"/>
      <c r="K4" s="23"/>
      <c r="L4" s="23"/>
      <c r="M4" s="23"/>
      <c r="P4" s="23"/>
      <c r="Q4" s="23"/>
      <c r="R4" s="24"/>
      <c r="AH4" s="77" t="s">
        <v>47</v>
      </c>
      <c r="AJ4" s="162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36"/>
      <c r="K5" s="36"/>
      <c r="L5" s="21"/>
      <c r="M5" s="21"/>
      <c r="N5" s="21"/>
      <c r="O5" s="21"/>
      <c r="P5" s="21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47" ht="15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ht="15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ht="15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ht="15" x14ac:dyDescent="0.3">
      <c r="A9" s="32"/>
      <c r="B9" s="136"/>
      <c r="C9" s="137"/>
      <c r="D9" s="138"/>
      <c r="E9" s="139"/>
      <c r="F9" s="138"/>
      <c r="G9" s="139"/>
      <c r="H9" s="44"/>
      <c r="I9" s="44"/>
      <c r="J9" s="44"/>
      <c r="K9" s="44"/>
      <c r="L9" s="44"/>
      <c r="M9" s="44"/>
      <c r="N9" s="44"/>
      <c r="O9" s="75"/>
      <c r="P9" s="138"/>
      <c r="Q9" s="139"/>
      <c r="R9" s="44"/>
      <c r="S9" s="44"/>
      <c r="T9" s="44"/>
      <c r="U9" s="44"/>
      <c r="V9" s="44"/>
      <c r="W9" s="44"/>
      <c r="X9" s="75"/>
      <c r="Y9" s="138"/>
      <c r="Z9" s="139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ht="15" x14ac:dyDescent="0.3">
      <c r="A10" s="32">
        <v>0</v>
      </c>
      <c r="B10" s="129">
        <v>22760.45</v>
      </c>
      <c r="C10" s="130"/>
      <c r="D10" s="129">
        <f t="shared" ref="D10:D37" si="0">B10*$O$3</f>
        <v>31869.182089999998</v>
      </c>
      <c r="E10" s="131">
        <f t="shared" ref="E10:E37" si="1">D10/40.3399</f>
        <v>790.01638799302918</v>
      </c>
      <c r="F10" s="129">
        <f t="shared" ref="F10:F37" si="2">B10/12*$O$3</f>
        <v>2655.7651741666664</v>
      </c>
      <c r="G10" s="131">
        <f t="shared" ref="G10:G37" si="3">F10/40.3399</f>
        <v>65.834698999419089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2092.0542897022801</v>
      </c>
      <c r="K10" s="45">
        <f>GEW!$E$12+($F10-GEW!$E$12)*SUM(Fasering!$D$5:$D$8)</f>
        <v>2204.8471785467555</v>
      </c>
      <c r="L10" s="45">
        <f>GEW!$E$12+($F10-GEW!$E$12)*SUM(Fasering!$D$5:$D$9)</f>
        <v>2317.6400673912303</v>
      </c>
      <c r="M10" s="45">
        <f>GEW!$E$12+($F10-GEW!$E$12)*SUM(Fasering!$D$5:$D$10)</f>
        <v>2430.4329562357052</v>
      </c>
      <c r="N10" s="45">
        <f>GEW!$E$12+($F10-GEW!$E$12)*SUM(Fasering!$D$5:$D$11)</f>
        <v>2542.9722853221915</v>
      </c>
      <c r="O10" s="72">
        <f>GEW!$E$12+($F10-GEW!$E$12)*SUM(Fasering!$D$5:$D$12)</f>
        <v>2655.7651741666664</v>
      </c>
      <c r="P10" s="129">
        <f t="shared" ref="P10:P37" si="4">((B10&lt;19968.2)*913.03+(B10&gt;19968.2)*(B10&lt;20424.71)*(20424.71-B10+456.51)+(B10&gt;20424.71)*(B10&lt;22659.62)*456.51+(B10&gt;22659.62)*(B10&lt;23116.13)*(23116.13-B10))/12*$O$3</f>
        <v>41.501928000000035</v>
      </c>
      <c r="Q10" s="131">
        <f t="shared" ref="Q10:Q37" si="5">P10/40.3399</f>
        <v>1.0288059216805205</v>
      </c>
      <c r="R10" s="45">
        <f>$P10*SUM(Fasering!$D$5)</f>
        <v>0</v>
      </c>
      <c r="S10" s="45">
        <f>$P10*SUM(Fasering!$D$5:$D$7)</f>
        <v>10.730891750724336</v>
      </c>
      <c r="T10" s="45">
        <f>$P10*SUM(Fasering!$D$5:$D$8)</f>
        <v>16.887867191409022</v>
      </c>
      <c r="U10" s="45">
        <f>$P10*SUM(Fasering!$D$5:$D$9)</f>
        <v>23.044842632093705</v>
      </c>
      <c r="V10" s="45">
        <f>$P10*SUM(Fasering!$D$5:$D$10)</f>
        <v>29.201818072778391</v>
      </c>
      <c r="W10" s="45">
        <f>$P10*SUM(Fasering!$D$5:$D$11)</f>
        <v>35.34495255931536</v>
      </c>
      <c r="X10" s="72">
        <f>$P10*SUM(Fasering!$D$5:$D$12)</f>
        <v>41.501928000000042</v>
      </c>
      <c r="Y10" s="129">
        <f t="shared" ref="Y10:Y37" si="6">((B10&lt;19968.2)*456.51+(B10&gt;19968.2)*(B10&lt;20196.46)*(20196.46-B10+228.26)+(B10&gt;20196.46)*(B10&lt;22659.62)*228.26+(B10&gt;22659.62)*(B10&lt;22887.88)*(22887.88-B10))/12*$O$3</f>
        <v>14.8689571666667</v>
      </c>
      <c r="Z10" s="131">
        <f t="shared" ref="Z10:Z37" si="7">Y10/40.3399</f>
        <v>0.36859182017473269</v>
      </c>
      <c r="AA10" s="71">
        <f>$Y10*SUM(Fasering!$D$5)</f>
        <v>0</v>
      </c>
      <c r="AB10" s="45">
        <f>$Y10*SUM(Fasering!$D$5:$D$7)</f>
        <v>3.8445724690587162</v>
      </c>
      <c r="AC10" s="45">
        <f>$Y10*SUM(Fasering!$D$5:$D$8)</f>
        <v>6.0504411724056864</v>
      </c>
      <c r="AD10" s="45">
        <f>$Y10*SUM(Fasering!$D$5:$D$9)</f>
        <v>8.2563098757526578</v>
      </c>
      <c r="AE10" s="45">
        <f>$Y10*SUM(Fasering!$D$5:$D$10)</f>
        <v>10.462178579099627</v>
      </c>
      <c r="AF10" s="45">
        <f>$Y10*SUM(Fasering!$D$5:$D$11)</f>
        <v>12.663088463319733</v>
      </c>
      <c r="AG10" s="72">
        <f>$Y10*SUM(Fasering!$D$5:$D$12)</f>
        <v>14.868957166666704</v>
      </c>
      <c r="AH10" s="5">
        <f>($AK$3+(I10+R10)*12*7.57%)*SUM(Fasering!$D$5)</f>
        <v>0</v>
      </c>
      <c r="AI10" s="112">
        <f>($AK$3+(J10+S10)*12*7.57%)*SUM(Fasering!$D$5:$D$7)</f>
        <v>529.67032499297738</v>
      </c>
      <c r="AJ10" s="112">
        <f>($AK$3+(K10+T10)*12*7.57%)*SUM(Fasering!$D$5:$D$8)</f>
        <v>877.54401128406175</v>
      </c>
      <c r="AK10" s="9">
        <f>($AK$3+(L10+U10)*12*7.57%)*SUM(Fasering!$D$5:$D$9)</f>
        <v>1257.4781923777343</v>
      </c>
      <c r="AL10" s="9">
        <f>($AK$3+(M10+V10)*12*7.57%)*SUM(Fasering!$D$5:$D$10)</f>
        <v>1669.4728682739953</v>
      </c>
      <c r="AM10" s="9">
        <f>($AK$3+(N10+W10)*12*7.57%)*SUM(Fasering!$D$5:$D$11)</f>
        <v>2112.493842481063</v>
      </c>
      <c r="AN10" s="82">
        <f>($AK$3+(O10+X10)*12*7.57%)*SUM(Fasering!$D$5:$D$12)</f>
        <v>2588.5374356082007</v>
      </c>
      <c r="AO10" s="5">
        <f>($AK$3+(I10+AA10)*12*7.57%)*SUM(Fasering!$D$5)</f>
        <v>0</v>
      </c>
      <c r="AP10" s="112">
        <f>($AK$3+(J10+AB10)*12*7.57%)*SUM(Fasering!$D$5:$D$7)</f>
        <v>528.05287142773273</v>
      </c>
      <c r="AQ10" s="112">
        <f>($AK$3+(K10+AC10)*12*7.57%)*SUM(Fasering!$D$5:$D$8)</f>
        <v>873.53802181123399</v>
      </c>
      <c r="AR10" s="9">
        <f>($AK$3+(L10+AD10)*12*7.57%)*SUM(Fasering!$D$5:$D$9)</f>
        <v>1250.0187272617623</v>
      </c>
      <c r="AS10" s="9">
        <f>($AK$3+(M10+AE10)*12*7.57%)*SUM(Fasering!$D$5:$D$10)</f>
        <v>1657.4949877793176</v>
      </c>
      <c r="AT10" s="9">
        <f>($AK$3+(N10+AF10)*12*7.57%)*SUM(Fasering!$D$5:$D$11)</f>
        <v>2094.9463526286772</v>
      </c>
      <c r="AU10" s="82">
        <f>($AK$3+(O10+AG10)*12*7.57%)*SUM(Fasering!$D$5:$D$12)</f>
        <v>2564.3440449032005</v>
      </c>
    </row>
    <row r="11" spans="1:47" ht="15" x14ac:dyDescent="0.3">
      <c r="A11" s="32">
        <f t="shared" ref="A11:A37" si="8">+A10+1</f>
        <v>1</v>
      </c>
      <c r="B11" s="129">
        <v>23145.78</v>
      </c>
      <c r="C11" s="130"/>
      <c r="D11" s="129">
        <f t="shared" si="0"/>
        <v>32408.721155999996</v>
      </c>
      <c r="E11" s="131">
        <f t="shared" si="1"/>
        <v>803.39121207538926</v>
      </c>
      <c r="F11" s="129">
        <f t="shared" si="2"/>
        <v>2700.7267629999997</v>
      </c>
      <c r="G11" s="131">
        <f t="shared" si="3"/>
        <v>66.949267672949105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2103.6797241329668</v>
      </c>
      <c r="K11" s="45">
        <f>GEW!$E$12+($F11-GEW!$E$12)*SUM(Fasering!$D$5:$D$8)</f>
        <v>2223.1428428091981</v>
      </c>
      <c r="L11" s="45">
        <f>GEW!$E$12+($F11-GEW!$E$12)*SUM(Fasering!$D$5:$D$9)</f>
        <v>2342.6059614854294</v>
      </c>
      <c r="M11" s="45">
        <f>GEW!$E$12+($F11-GEW!$E$12)*SUM(Fasering!$D$5:$D$10)</f>
        <v>2462.0690801616606</v>
      </c>
      <c r="N11" s="45">
        <f>GEW!$E$12+($F11-GEW!$E$12)*SUM(Fasering!$D$5:$D$11)</f>
        <v>2581.2636443237689</v>
      </c>
      <c r="O11" s="72">
        <f>GEW!$E$12+($F11-GEW!$E$12)*SUM(Fasering!$D$5:$D$12)</f>
        <v>2700.7267629999997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29">
        <f t="shared" si="6"/>
        <v>0</v>
      </c>
      <c r="Z11" s="131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($AK$3+(I11+R11)*12*7.57%)*SUM(Fasering!$D$5)</f>
        <v>0</v>
      </c>
      <c r="AI11" s="112">
        <f>($AK$3+(J11+S11)*12*7.57%)*SUM(Fasering!$D$5:$D$7)</f>
        <v>529.88043451415797</v>
      </c>
      <c r="AJ11" s="112">
        <f>($AK$3+(K11+T11)*12*7.57%)*SUM(Fasering!$D$5:$D$8)</f>
        <v>878.06439502061949</v>
      </c>
      <c r="AK11" s="9">
        <f>($AK$3+(L11+U11)*12*7.57%)*SUM(Fasering!$D$5:$D$9)</f>
        <v>1258.4471875176625</v>
      </c>
      <c r="AL11" s="9">
        <f>($AK$3+(M11+V11)*12*7.57%)*SUM(Fasering!$D$5:$D$10)</f>
        <v>1671.0288120052869</v>
      </c>
      <c r="AM11" s="9">
        <f>($AK$3+(N11+W11)*12*7.57%)*SUM(Fasering!$D$5:$D$11)</f>
        <v>2114.7732863983606</v>
      </c>
      <c r="AN11" s="82">
        <f>($AK$3+(O11+X11)*12*7.57%)*SUM(Fasering!$D$5:$D$12)</f>
        <v>2591.6801915092005</v>
      </c>
      <c r="AO11" s="5">
        <f>($AK$3+(I11+AA11)*12*7.57%)*SUM(Fasering!$D$5)</f>
        <v>0</v>
      </c>
      <c r="AP11" s="112">
        <f>($AK$3+(J11+AB11)*12*7.57%)*SUM(Fasering!$D$5:$D$7)</f>
        <v>529.88043451415797</v>
      </c>
      <c r="AQ11" s="112">
        <f>($AK$3+(K11+AC11)*12*7.57%)*SUM(Fasering!$D$5:$D$8)</f>
        <v>878.06439502061949</v>
      </c>
      <c r="AR11" s="9">
        <f>($AK$3+(L11+AD11)*12*7.57%)*SUM(Fasering!$D$5:$D$9)</f>
        <v>1258.4471875176625</v>
      </c>
      <c r="AS11" s="9">
        <f>($AK$3+(M11+AE11)*12*7.57%)*SUM(Fasering!$D$5:$D$10)</f>
        <v>1671.0288120052869</v>
      </c>
      <c r="AT11" s="9">
        <f>($AK$3+(N11+AF11)*12*7.57%)*SUM(Fasering!$D$5:$D$11)</f>
        <v>2114.7732863983606</v>
      </c>
      <c r="AU11" s="82">
        <f>($AK$3+(O11+AG11)*12*7.57%)*SUM(Fasering!$D$5:$D$12)</f>
        <v>2591.6801915092005</v>
      </c>
    </row>
    <row r="12" spans="1:47" ht="15" x14ac:dyDescent="0.3">
      <c r="A12" s="32">
        <f t="shared" si="8"/>
        <v>2</v>
      </c>
      <c r="B12" s="129">
        <v>23531.08</v>
      </c>
      <c r="C12" s="130"/>
      <c r="D12" s="129">
        <f t="shared" si="0"/>
        <v>32948.218216000001</v>
      </c>
      <c r="E12" s="131">
        <f t="shared" si="1"/>
        <v>816.76499485620934</v>
      </c>
      <c r="F12" s="129">
        <f t="shared" si="2"/>
        <v>2745.6848513333334</v>
      </c>
      <c r="G12" s="131">
        <f t="shared" si="3"/>
        <v>68.063749571350783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2115.3042534614478</v>
      </c>
      <c r="K12" s="45">
        <f>GEW!$E$12+($F12-GEW!$E$12)*SUM(Fasering!$D$5:$D$8)</f>
        <v>2241.4370826563918</v>
      </c>
      <c r="L12" s="45">
        <f>GEW!$E$12+($F12-GEW!$E$12)*SUM(Fasering!$D$5:$D$9)</f>
        <v>2367.5699118513362</v>
      </c>
      <c r="M12" s="45">
        <f>GEW!$E$12+($F12-GEW!$E$12)*SUM(Fasering!$D$5:$D$10)</f>
        <v>2493.7027410462806</v>
      </c>
      <c r="N12" s="45">
        <f>GEW!$E$12+($F12-GEW!$E$12)*SUM(Fasering!$D$5:$D$11)</f>
        <v>2619.5520221383895</v>
      </c>
      <c r="O12" s="72">
        <f>GEW!$E$12+($F12-GEW!$E$12)*SUM(Fasering!$D$5:$D$12)</f>
        <v>2745.6848513333334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29">
        <f t="shared" si="6"/>
        <v>0</v>
      </c>
      <c r="Z12" s="131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($AK$3+(I12+R12)*12*7.57%)*SUM(Fasering!$D$5)</f>
        <v>0</v>
      </c>
      <c r="AI12" s="112">
        <f>($AK$3+(J12+S12)*12*7.57%)*SUM(Fasering!$D$5:$D$7)</f>
        <v>532.61079534083365</v>
      </c>
      <c r="AJ12" s="112">
        <f>($AK$3+(K12+T12)*12*7.57%)*SUM(Fasering!$D$5:$D$8)</f>
        <v>884.82675096314097</v>
      </c>
      <c r="AK12" s="9">
        <f>($AK$3+(L12+U12)*12*7.57%)*SUM(Fasering!$D$5:$D$9)</f>
        <v>1271.0392221690713</v>
      </c>
      <c r="AL12" s="9">
        <f>($AK$3+(M12+V12)*12*7.57%)*SUM(Fasering!$D$5:$D$10)</f>
        <v>1691.2482089586249</v>
      </c>
      <c r="AM12" s="9">
        <f>($AK$3+(N12+W12)*12*7.57%)*SUM(Fasering!$D$5:$D$11)</f>
        <v>2144.3945255664844</v>
      </c>
      <c r="AN12" s="82">
        <f>($AK$3+(O12+X12)*12*7.57%)*SUM(Fasering!$D$5:$D$12)</f>
        <v>2632.5201189512009</v>
      </c>
      <c r="AO12" s="5">
        <f>($AK$3+(I12+AA12)*12*7.57%)*SUM(Fasering!$D$5)</f>
        <v>0</v>
      </c>
      <c r="AP12" s="112">
        <f>($AK$3+(J12+AB12)*12*7.57%)*SUM(Fasering!$D$5:$D$7)</f>
        <v>532.61079534083365</v>
      </c>
      <c r="AQ12" s="112">
        <f>($AK$3+(K12+AC12)*12*7.57%)*SUM(Fasering!$D$5:$D$8)</f>
        <v>884.82675096314097</v>
      </c>
      <c r="AR12" s="9">
        <f>($AK$3+(L12+AD12)*12*7.57%)*SUM(Fasering!$D$5:$D$9)</f>
        <v>1271.0392221690713</v>
      </c>
      <c r="AS12" s="9">
        <f>($AK$3+(M12+AE12)*12*7.57%)*SUM(Fasering!$D$5:$D$10)</f>
        <v>1691.2482089586249</v>
      </c>
      <c r="AT12" s="9">
        <f>($AK$3+(N12+AF12)*12*7.57%)*SUM(Fasering!$D$5:$D$11)</f>
        <v>2144.3945255664844</v>
      </c>
      <c r="AU12" s="82">
        <f>($AK$3+(O12+AG12)*12*7.57%)*SUM(Fasering!$D$5:$D$12)</f>
        <v>2632.5201189512009</v>
      </c>
    </row>
    <row r="13" spans="1:47" ht="15" x14ac:dyDescent="0.3">
      <c r="A13" s="32">
        <f t="shared" si="8"/>
        <v>3</v>
      </c>
      <c r="B13" s="129">
        <v>23915.97</v>
      </c>
      <c r="C13" s="130"/>
      <c r="D13" s="129">
        <f t="shared" si="0"/>
        <v>33487.141193999996</v>
      </c>
      <c r="E13" s="131">
        <f t="shared" si="1"/>
        <v>830.12454651598034</v>
      </c>
      <c r="F13" s="129">
        <f t="shared" si="2"/>
        <v>2790.5950994999998</v>
      </c>
      <c r="G13" s="131">
        <f t="shared" si="3"/>
        <v>69.177045542998371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2126.9164130597842</v>
      </c>
      <c r="K13" s="45">
        <f>GEW!$E$12+($F13-GEW!$E$12)*SUM(Fasering!$D$5:$D$8)</f>
        <v>2259.7118554951835</v>
      </c>
      <c r="L13" s="45">
        <f>GEW!$E$12+($F13-GEW!$E$12)*SUM(Fasering!$D$5:$D$9)</f>
        <v>2392.5072979305828</v>
      </c>
      <c r="M13" s="45">
        <f>GEW!$E$12+($F13-GEW!$E$12)*SUM(Fasering!$D$5:$D$10)</f>
        <v>2525.3027403659826</v>
      </c>
      <c r="N13" s="45">
        <f>GEW!$E$12+($F13-GEW!$E$12)*SUM(Fasering!$D$5:$D$11)</f>
        <v>2657.7996570646005</v>
      </c>
      <c r="O13" s="72">
        <f>GEW!$E$12+($F13-GEW!$E$12)*SUM(Fasering!$D$5:$D$12)</f>
        <v>2790.5950995000003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29">
        <f t="shared" si="6"/>
        <v>0</v>
      </c>
      <c r="Z13" s="131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($AK$3+(I13+R13)*12*7.57%)*SUM(Fasering!$D$5)</f>
        <v>0</v>
      </c>
      <c r="AI13" s="112">
        <f>($AK$3+(J13+S13)*12*7.57%)*SUM(Fasering!$D$5:$D$7)</f>
        <v>535.33825077446761</v>
      </c>
      <c r="AJ13" s="112">
        <f>($AK$3+(K13+T13)*12*7.57%)*SUM(Fasering!$D$5:$D$8)</f>
        <v>891.58191104286357</v>
      </c>
      <c r="AK13" s="9">
        <f>($AK$3+(L13+U13)*12*7.57%)*SUM(Fasering!$D$5:$D$9)</f>
        <v>1283.6178575622212</v>
      </c>
      <c r="AL13" s="9">
        <f>($AK$3+(M13+V13)*12*7.57%)*SUM(Fasering!$D$5:$D$10)</f>
        <v>1711.4460903325416</v>
      </c>
      <c r="AM13" s="9">
        <f>($AK$3+(N13+W13)*12*7.57%)*SUM(Fasering!$D$5:$D$11)</f>
        <v>2173.9842445994946</v>
      </c>
      <c r="AN13" s="82">
        <f>($AK$3+(O13+X13)*12*7.57%)*SUM(Fasering!$D$5:$D$12)</f>
        <v>2673.316588385801</v>
      </c>
      <c r="AO13" s="5">
        <f>($AK$3+(I13+AA13)*12*7.57%)*SUM(Fasering!$D$5)</f>
        <v>0</v>
      </c>
      <c r="AP13" s="112">
        <f>($AK$3+(J13+AB13)*12*7.57%)*SUM(Fasering!$D$5:$D$7)</f>
        <v>535.33825077446761</v>
      </c>
      <c r="AQ13" s="112">
        <f>($AK$3+(K13+AC13)*12*7.57%)*SUM(Fasering!$D$5:$D$8)</f>
        <v>891.58191104286357</v>
      </c>
      <c r="AR13" s="9">
        <f>($AK$3+(L13+AD13)*12*7.57%)*SUM(Fasering!$D$5:$D$9)</f>
        <v>1283.6178575622212</v>
      </c>
      <c r="AS13" s="9">
        <f>($AK$3+(M13+AE13)*12*7.57%)*SUM(Fasering!$D$5:$D$10)</f>
        <v>1711.4460903325416</v>
      </c>
      <c r="AT13" s="9">
        <f>($AK$3+(N13+AF13)*12*7.57%)*SUM(Fasering!$D$5:$D$11)</f>
        <v>2173.9842445994946</v>
      </c>
      <c r="AU13" s="82">
        <f>($AK$3+(O13+AG13)*12*7.57%)*SUM(Fasering!$D$5:$D$12)</f>
        <v>2673.316588385801</v>
      </c>
    </row>
    <row r="14" spans="1:47" ht="15" x14ac:dyDescent="0.3">
      <c r="A14" s="32">
        <f t="shared" si="8"/>
        <v>4</v>
      </c>
      <c r="B14" s="129">
        <v>24408.04</v>
      </c>
      <c r="C14" s="130"/>
      <c r="D14" s="129">
        <f t="shared" si="0"/>
        <v>34176.137607999997</v>
      </c>
      <c r="E14" s="131">
        <f t="shared" si="1"/>
        <v>847.20432147823863</v>
      </c>
      <c r="F14" s="129">
        <f t="shared" si="2"/>
        <v>2848.0114673333333</v>
      </c>
      <c r="G14" s="131">
        <f t="shared" si="3"/>
        <v>70.600360123186547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2141.7622011383351</v>
      </c>
      <c r="K14" s="45">
        <f>GEW!$E$12+($F14-GEW!$E$12)*SUM(Fasering!$D$5:$D$8)</f>
        <v>2283.0755892133479</v>
      </c>
      <c r="L14" s="45">
        <f>GEW!$E$12+($F14-GEW!$E$12)*SUM(Fasering!$D$5:$D$9)</f>
        <v>2424.3889772883604</v>
      </c>
      <c r="M14" s="45">
        <f>GEW!$E$12+($F14-GEW!$E$12)*SUM(Fasering!$D$5:$D$10)</f>
        <v>2565.7023653633732</v>
      </c>
      <c r="N14" s="45">
        <f>GEW!$E$12+($F14-GEW!$E$12)*SUM(Fasering!$D$5:$D$11)</f>
        <v>2706.6980792583208</v>
      </c>
      <c r="O14" s="72">
        <f>GEW!$E$12+($F14-GEW!$E$12)*SUM(Fasering!$D$5:$D$12)</f>
        <v>2848.0114673333337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29">
        <f t="shared" si="6"/>
        <v>0</v>
      </c>
      <c r="Z14" s="131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($AK$3+(I14+R14)*12*7.57%)*SUM(Fasering!$D$5)</f>
        <v>0</v>
      </c>
      <c r="AI14" s="112">
        <f>($AK$3+(J14+S14)*12*7.57%)*SUM(Fasering!$D$5:$D$7)</f>
        <v>538.82521846712848</v>
      </c>
      <c r="AJ14" s="112">
        <f>($AK$3+(K14+T14)*12*7.57%)*SUM(Fasering!$D$5:$D$8)</f>
        <v>900.21817496353958</v>
      </c>
      <c r="AK14" s="9">
        <f>($AK$3+(L14+U14)*12*7.57%)*SUM(Fasering!$D$5:$D$9)</f>
        <v>1299.6992551509022</v>
      </c>
      <c r="AL14" s="9">
        <f>($AK$3+(M14+V14)*12*7.57%)*SUM(Fasering!$D$5:$D$10)</f>
        <v>1737.2684590292163</v>
      </c>
      <c r="AM14" s="9">
        <f>($AK$3+(N14+W14)*12*7.57%)*SUM(Fasering!$D$5:$D$11)</f>
        <v>2211.81378822124</v>
      </c>
      <c r="AN14" s="82">
        <f>($AK$3+(O14+X14)*12*7.57%)*SUM(Fasering!$D$5:$D$12)</f>
        <v>2725.4736169256012</v>
      </c>
      <c r="AO14" s="5">
        <f>($AK$3+(I14+AA14)*12*7.57%)*SUM(Fasering!$D$5)</f>
        <v>0</v>
      </c>
      <c r="AP14" s="112">
        <f>($AK$3+(J14+AB14)*12*7.57%)*SUM(Fasering!$D$5:$D$7)</f>
        <v>538.82521846712848</v>
      </c>
      <c r="AQ14" s="112">
        <f>($AK$3+(K14+AC14)*12*7.57%)*SUM(Fasering!$D$5:$D$8)</f>
        <v>900.21817496353958</v>
      </c>
      <c r="AR14" s="9">
        <f>($AK$3+(L14+AD14)*12*7.57%)*SUM(Fasering!$D$5:$D$9)</f>
        <v>1299.6992551509022</v>
      </c>
      <c r="AS14" s="9">
        <f>($AK$3+(M14+AE14)*12*7.57%)*SUM(Fasering!$D$5:$D$10)</f>
        <v>1737.2684590292163</v>
      </c>
      <c r="AT14" s="9">
        <f>($AK$3+(N14+AF14)*12*7.57%)*SUM(Fasering!$D$5:$D$11)</f>
        <v>2211.81378822124</v>
      </c>
      <c r="AU14" s="82">
        <f>($AK$3+(O14+AG14)*12*7.57%)*SUM(Fasering!$D$5:$D$12)</f>
        <v>2725.4736169256012</v>
      </c>
    </row>
    <row r="15" spans="1:47" ht="15" x14ac:dyDescent="0.3">
      <c r="A15" s="32">
        <f t="shared" si="8"/>
        <v>5</v>
      </c>
      <c r="B15" s="129">
        <v>24576.34</v>
      </c>
      <c r="C15" s="130"/>
      <c r="D15" s="129">
        <f t="shared" si="0"/>
        <v>34411.791268000001</v>
      </c>
      <c r="E15" s="131">
        <f t="shared" si="1"/>
        <v>853.04602311855012</v>
      </c>
      <c r="F15" s="129">
        <f t="shared" si="2"/>
        <v>2867.6492723333331</v>
      </c>
      <c r="G15" s="131">
        <f t="shared" si="3"/>
        <v>71.08716859321251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2146.8398245122858</v>
      </c>
      <c r="K15" s="45">
        <f>GEW!$E$12+($F15-GEW!$E$12)*SUM(Fasering!$D$5:$D$8)</f>
        <v>2291.0665587598901</v>
      </c>
      <c r="L15" s="45">
        <f>GEW!$E$12+($F15-GEW!$E$12)*SUM(Fasering!$D$5:$D$9)</f>
        <v>2435.293293007494</v>
      </c>
      <c r="M15" s="45">
        <f>GEW!$E$12+($F15-GEW!$E$12)*SUM(Fasering!$D$5:$D$10)</f>
        <v>2579.5200272550978</v>
      </c>
      <c r="N15" s="45">
        <f>GEW!$E$12+($F15-GEW!$E$12)*SUM(Fasering!$D$5:$D$11)</f>
        <v>2723.4225380857292</v>
      </c>
      <c r="O15" s="72">
        <f>GEW!$E$12+($F15-GEW!$E$12)*SUM(Fasering!$D$5:$D$12)</f>
        <v>2867.6492723333331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29">
        <f t="shared" si="6"/>
        <v>0</v>
      </c>
      <c r="Z15" s="131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($AK$3+(I15+R15)*12*7.57%)*SUM(Fasering!$D$5)</f>
        <v>0</v>
      </c>
      <c r="AI15" s="112">
        <f>($AK$3+(J15+S15)*12*7.57%)*SUM(Fasering!$D$5:$D$7)</f>
        <v>540.01784687909185</v>
      </c>
      <c r="AJ15" s="112">
        <f>($AK$3+(K15+T15)*12*7.57%)*SUM(Fasering!$D$5:$D$8)</f>
        <v>903.1719888880823</v>
      </c>
      <c r="AK15" s="9">
        <f>($AK$3+(L15+U15)*12*7.57%)*SUM(Fasering!$D$5:$D$9)</f>
        <v>1305.1994872605105</v>
      </c>
      <c r="AL15" s="9">
        <f>($AK$3+(M15+V15)*12*7.57%)*SUM(Fasering!$D$5:$D$10)</f>
        <v>1746.1003419963765</v>
      </c>
      <c r="AM15" s="9">
        <f>($AK$3+(N15+W15)*12*7.57%)*SUM(Fasering!$D$5:$D$11)</f>
        <v>2224.7524192931191</v>
      </c>
      <c r="AN15" s="82">
        <f>($AK$3+(O15+X15)*12*7.57%)*SUM(Fasering!$D$5:$D$12)</f>
        <v>2743.3125989876007</v>
      </c>
      <c r="AO15" s="5">
        <f>($AK$3+(I15+AA15)*12*7.57%)*SUM(Fasering!$D$5)</f>
        <v>0</v>
      </c>
      <c r="AP15" s="112">
        <f>($AK$3+(J15+AB15)*12*7.57%)*SUM(Fasering!$D$5:$D$7)</f>
        <v>540.01784687909185</v>
      </c>
      <c r="AQ15" s="112">
        <f>($AK$3+(K15+AC15)*12*7.57%)*SUM(Fasering!$D$5:$D$8)</f>
        <v>903.1719888880823</v>
      </c>
      <c r="AR15" s="9">
        <f>($AK$3+(L15+AD15)*12*7.57%)*SUM(Fasering!$D$5:$D$9)</f>
        <v>1305.1994872605105</v>
      </c>
      <c r="AS15" s="9">
        <f>($AK$3+(M15+AE15)*12*7.57%)*SUM(Fasering!$D$5:$D$10)</f>
        <v>1746.1003419963765</v>
      </c>
      <c r="AT15" s="9">
        <f>($AK$3+(N15+AF15)*12*7.57%)*SUM(Fasering!$D$5:$D$11)</f>
        <v>2224.7524192931191</v>
      </c>
      <c r="AU15" s="82">
        <f>($AK$3+(O15+AG15)*12*7.57%)*SUM(Fasering!$D$5:$D$12)</f>
        <v>2743.3125989876007</v>
      </c>
    </row>
    <row r="16" spans="1:47" ht="15" x14ac:dyDescent="0.3">
      <c r="A16" s="32">
        <f t="shared" si="8"/>
        <v>6</v>
      </c>
      <c r="B16" s="129">
        <v>25627.46</v>
      </c>
      <c r="C16" s="130"/>
      <c r="D16" s="129">
        <f t="shared" si="0"/>
        <v>35883.569491999995</v>
      </c>
      <c r="E16" s="131">
        <f t="shared" si="1"/>
        <v>889.53045228173585</v>
      </c>
      <c r="F16" s="129">
        <f t="shared" si="2"/>
        <v>2990.2974576666661</v>
      </c>
      <c r="G16" s="131">
        <f t="shared" si="3"/>
        <v>74.127537690144649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2178.5521921939699</v>
      </c>
      <c r="K16" s="45">
        <f>GEW!$E$12+($F16-GEW!$E$12)*SUM(Fasering!$D$5:$D$8)</f>
        <v>2340.9742706420138</v>
      </c>
      <c r="L16" s="45">
        <f>GEW!$E$12+($F16-GEW!$E$12)*SUM(Fasering!$D$5:$D$9)</f>
        <v>2503.3963490900578</v>
      </c>
      <c r="M16" s="45">
        <f>GEW!$E$12+($F16-GEW!$E$12)*SUM(Fasering!$D$5:$D$10)</f>
        <v>2665.8184275381018</v>
      </c>
      <c r="N16" s="45">
        <f>GEW!$E$12+($F16-GEW!$E$12)*SUM(Fasering!$D$5:$D$11)</f>
        <v>2827.8753792186226</v>
      </c>
      <c r="O16" s="72">
        <f>GEW!$E$12+($F16-GEW!$E$12)*SUM(Fasering!$D$5:$D$12)</f>
        <v>2990.2974576666666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29">
        <f t="shared" si="6"/>
        <v>0</v>
      </c>
      <c r="Z16" s="131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547.46642427887195</v>
      </c>
      <c r="AJ16" s="112">
        <f>($AK$3+(K16+T16)*12*7.57%)*SUM(Fasering!$D$5:$D$8)</f>
        <v>921.62007499839376</v>
      </c>
      <c r="AK16" s="9">
        <f>($AK$3+(L16+U16)*12*7.57%)*SUM(Fasering!$D$5:$D$9)</f>
        <v>1339.5512637016959</v>
      </c>
      <c r="AL16" s="9">
        <f>($AK$3+(M16+V16)*12*7.57%)*SUM(Fasering!$D$5:$D$10)</f>
        <v>1801.2599903887783</v>
      </c>
      <c r="AM16" s="9">
        <f>($AK$3+(N16+W16)*12*7.57%)*SUM(Fasering!$D$5:$D$11)</f>
        <v>2305.5608203167312</v>
      </c>
      <c r="AN16" s="82">
        <f>($AK$3+(O16+X16)*12*7.57%)*SUM(Fasering!$D$5:$D$12)</f>
        <v>2854.7262105444001</v>
      </c>
      <c r="AO16" s="5">
        <f>($AK$3+(I16+AA16)*12*7.57%)*SUM(Fasering!$D$5)</f>
        <v>0</v>
      </c>
      <c r="AP16" s="112">
        <f>($AK$3+(J16+AB16)*12*7.57%)*SUM(Fasering!$D$5:$D$7)</f>
        <v>547.46642427887195</v>
      </c>
      <c r="AQ16" s="112">
        <f>($AK$3+(K16+AC16)*12*7.57%)*SUM(Fasering!$D$5:$D$8)</f>
        <v>921.62007499839376</v>
      </c>
      <c r="AR16" s="9">
        <f>($AK$3+(L16+AD16)*12*7.57%)*SUM(Fasering!$D$5:$D$9)</f>
        <v>1339.5512637016959</v>
      </c>
      <c r="AS16" s="9">
        <f>($AK$3+(M16+AE16)*12*7.57%)*SUM(Fasering!$D$5:$D$10)</f>
        <v>1801.2599903887783</v>
      </c>
      <c r="AT16" s="9">
        <f>($AK$3+(N16+AF16)*12*7.57%)*SUM(Fasering!$D$5:$D$11)</f>
        <v>2305.5608203167312</v>
      </c>
      <c r="AU16" s="82">
        <f>($AK$3+(O16+AG16)*12*7.57%)*SUM(Fasering!$D$5:$D$12)</f>
        <v>2854.7262105444001</v>
      </c>
    </row>
    <row r="17" spans="1:47" ht="15" x14ac:dyDescent="0.3">
      <c r="A17" s="32">
        <f t="shared" si="8"/>
        <v>7</v>
      </c>
      <c r="B17" s="129">
        <v>25635.51</v>
      </c>
      <c r="C17" s="130"/>
      <c r="D17" s="129">
        <f t="shared" si="0"/>
        <v>35894.841101999999</v>
      </c>
      <c r="E17" s="131">
        <f t="shared" si="1"/>
        <v>889.80986819501288</v>
      </c>
      <c r="F17" s="129">
        <f t="shared" si="2"/>
        <v>2991.2367584999997</v>
      </c>
      <c r="G17" s="131">
        <f t="shared" si="3"/>
        <v>74.150822349584402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2178.7950612858313</v>
      </c>
      <c r="K17" s="45">
        <f>GEW!$E$12+($F17-GEW!$E$12)*SUM(Fasering!$D$5:$D$8)</f>
        <v>2341.3564887338121</v>
      </c>
      <c r="L17" s="45">
        <f>GEW!$E$12+($F17-GEW!$E$12)*SUM(Fasering!$D$5:$D$9)</f>
        <v>2503.9179161817929</v>
      </c>
      <c r="M17" s="45">
        <f>GEW!$E$12+($F17-GEW!$E$12)*SUM(Fasering!$D$5:$D$10)</f>
        <v>2666.4793436297737</v>
      </c>
      <c r="N17" s="45">
        <f>GEW!$E$12+($F17-GEW!$E$12)*SUM(Fasering!$D$5:$D$11)</f>
        <v>2828.6753310520194</v>
      </c>
      <c r="O17" s="72">
        <f>GEW!$E$12+($F17-GEW!$E$12)*SUM(Fasering!$D$5:$D$12)</f>
        <v>2991.2367585000002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29">
        <f t="shared" si="6"/>
        <v>0</v>
      </c>
      <c r="Z17" s="131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547.52346919103059</v>
      </c>
      <c r="AJ17" s="112">
        <f>($AK$3+(K17+T17)*12*7.57%)*SUM(Fasering!$D$5:$D$8)</f>
        <v>921.76135962164119</v>
      </c>
      <c r="AK17" s="9">
        <f>($AK$3+(L17+U17)*12*7.57%)*SUM(Fasering!$D$5:$D$9)</f>
        <v>1339.8143466992142</v>
      </c>
      <c r="AL17" s="9">
        <f>($AK$3+(M17+V17)*12*7.57%)*SUM(Fasering!$D$5:$D$10)</f>
        <v>1801.6824304237496</v>
      </c>
      <c r="AM17" s="9">
        <f>($AK$3+(N17+W17)*12*7.57%)*SUM(Fasering!$D$5:$D$11)</f>
        <v>2306.1796912622372</v>
      </c>
      <c r="AN17" s="82">
        <f>($AK$3+(O17+X17)*12*7.57%)*SUM(Fasering!$D$5:$D$12)</f>
        <v>2855.5794714214012</v>
      </c>
      <c r="AO17" s="5">
        <f>($AK$3+(I17+AA17)*12*7.57%)*SUM(Fasering!$D$5)</f>
        <v>0</v>
      </c>
      <c r="AP17" s="112">
        <f>($AK$3+(J17+AB17)*12*7.57%)*SUM(Fasering!$D$5:$D$7)</f>
        <v>547.52346919103059</v>
      </c>
      <c r="AQ17" s="112">
        <f>($AK$3+(K17+AC17)*12*7.57%)*SUM(Fasering!$D$5:$D$8)</f>
        <v>921.76135962164119</v>
      </c>
      <c r="AR17" s="9">
        <f>($AK$3+(L17+AD17)*12*7.57%)*SUM(Fasering!$D$5:$D$9)</f>
        <v>1339.8143466992142</v>
      </c>
      <c r="AS17" s="9">
        <f>($AK$3+(M17+AE17)*12*7.57%)*SUM(Fasering!$D$5:$D$10)</f>
        <v>1801.6824304237496</v>
      </c>
      <c r="AT17" s="9">
        <f>($AK$3+(N17+AF17)*12*7.57%)*SUM(Fasering!$D$5:$D$11)</f>
        <v>2306.1796912622372</v>
      </c>
      <c r="AU17" s="82">
        <f>($AK$3+(O17+AG17)*12*7.57%)*SUM(Fasering!$D$5:$D$12)</f>
        <v>2855.5794714214012</v>
      </c>
    </row>
    <row r="18" spans="1:47" ht="15" x14ac:dyDescent="0.3">
      <c r="A18" s="32">
        <f t="shared" si="8"/>
        <v>8</v>
      </c>
      <c r="B18" s="129">
        <v>26846.84</v>
      </c>
      <c r="C18" s="130"/>
      <c r="D18" s="129">
        <f t="shared" si="0"/>
        <v>37590.945368000001</v>
      </c>
      <c r="E18" s="131">
        <f t="shared" si="1"/>
        <v>931.85519468317966</v>
      </c>
      <c r="F18" s="129">
        <f t="shared" si="2"/>
        <v>3132.5787806666663</v>
      </c>
      <c r="G18" s="131">
        <f t="shared" si="3"/>
        <v>77.654599556931629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2215.3409764466637</v>
      </c>
      <c r="K18" s="45">
        <f>GEW!$E$12+($F18-GEW!$E$12)*SUM(Fasering!$D$5:$D$8)</f>
        <v>2398.871052850348</v>
      </c>
      <c r="L18" s="45">
        <f>GEW!$E$12+($F18-GEW!$E$12)*SUM(Fasering!$D$5:$D$9)</f>
        <v>2582.4011292540322</v>
      </c>
      <c r="M18" s="45">
        <f>GEW!$E$12+($F18-GEW!$E$12)*SUM(Fasering!$D$5:$D$10)</f>
        <v>2765.9312056577164</v>
      </c>
      <c r="N18" s="45">
        <f>GEW!$E$12+($F18-GEW!$E$12)*SUM(Fasering!$D$5:$D$11)</f>
        <v>2949.0487042629825</v>
      </c>
      <c r="O18" s="72">
        <f>GEW!$E$12+($F18-GEW!$E$12)*SUM(Fasering!$D$5:$D$12)</f>
        <v>3132.5787806666667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6"/>
        <v>0</v>
      </c>
      <c r="Z18" s="131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556.10734663763583</v>
      </c>
      <c r="AJ18" s="112">
        <f>($AK$3+(K18+T18)*12*7.57%)*SUM(Fasering!$D$5:$D$8)</f>
        <v>943.02127299785298</v>
      </c>
      <c r="AK18" s="9">
        <f>($AK$3+(L18+U18)*12*7.57%)*SUM(Fasering!$D$5:$D$9)</f>
        <v>1379.4019650077814</v>
      </c>
      <c r="AL18" s="9">
        <f>($AK$3+(M18+V18)*12*7.57%)*SUM(Fasering!$D$5:$D$10)</f>
        <v>1865.2494226674212</v>
      </c>
      <c r="AM18" s="9">
        <f>($AK$3+(N18+W18)*12*7.57%)*SUM(Fasering!$D$5:$D$11)</f>
        <v>2399.3047772770892</v>
      </c>
      <c r="AN18" s="82">
        <f>($AK$3+(O18+X18)*12*7.57%)*SUM(Fasering!$D$5:$D$12)</f>
        <v>2983.9745643576007</v>
      </c>
      <c r="AO18" s="5">
        <f>($AK$3+(I18+AA18)*12*7.57%)*SUM(Fasering!$D$5)</f>
        <v>0</v>
      </c>
      <c r="AP18" s="112">
        <f>($AK$3+(J18+AB18)*12*7.57%)*SUM(Fasering!$D$5:$D$7)</f>
        <v>556.10734663763583</v>
      </c>
      <c r="AQ18" s="112">
        <f>($AK$3+(K18+AC18)*12*7.57%)*SUM(Fasering!$D$5:$D$8)</f>
        <v>943.02127299785298</v>
      </c>
      <c r="AR18" s="9">
        <f>($AK$3+(L18+AD18)*12*7.57%)*SUM(Fasering!$D$5:$D$9)</f>
        <v>1379.4019650077814</v>
      </c>
      <c r="AS18" s="9">
        <f>($AK$3+(M18+AE18)*12*7.57%)*SUM(Fasering!$D$5:$D$10)</f>
        <v>1865.2494226674212</v>
      </c>
      <c r="AT18" s="9">
        <f>($AK$3+(N18+AF18)*12*7.57%)*SUM(Fasering!$D$5:$D$11)</f>
        <v>2399.3047772770892</v>
      </c>
      <c r="AU18" s="82">
        <f>($AK$3+(O18+AG18)*12*7.57%)*SUM(Fasering!$D$5:$D$12)</f>
        <v>2983.9745643576007</v>
      </c>
    </row>
    <row r="19" spans="1:47" ht="15" x14ac:dyDescent="0.3">
      <c r="A19" s="32">
        <f t="shared" si="8"/>
        <v>9</v>
      </c>
      <c r="B19" s="129">
        <v>26854.92</v>
      </c>
      <c r="C19" s="130"/>
      <c r="D19" s="129">
        <f t="shared" si="0"/>
        <v>37602.258983999993</v>
      </c>
      <c r="E19" s="131">
        <f t="shared" si="1"/>
        <v>932.13565189799658</v>
      </c>
      <c r="F19" s="129">
        <f t="shared" si="2"/>
        <v>3133.5215819999994</v>
      </c>
      <c r="G19" s="131">
        <f t="shared" si="3"/>
        <v>77.67797099149972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2215.5847506407313</v>
      </c>
      <c r="K19" s="45">
        <f>GEW!$E$12+($F19-GEW!$E$12)*SUM(Fasering!$D$5:$D$8)</f>
        <v>2399.2546953573951</v>
      </c>
      <c r="L19" s="45">
        <f>GEW!$E$12+($F19-GEW!$E$12)*SUM(Fasering!$D$5:$D$9)</f>
        <v>2582.9246400740594</v>
      </c>
      <c r="M19" s="45">
        <f>GEW!$E$12+($F19-GEW!$E$12)*SUM(Fasering!$D$5:$D$10)</f>
        <v>2766.5945847907233</v>
      </c>
      <c r="N19" s="45">
        <f>GEW!$E$12+($F19-GEW!$E$12)*SUM(Fasering!$D$5:$D$11)</f>
        <v>2949.8516372833355</v>
      </c>
      <c r="O19" s="72">
        <f>GEW!$E$12+($F19-GEW!$E$12)*SUM(Fasering!$D$5:$D$12)</f>
        <v>3133.5215819999994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6"/>
        <v>0</v>
      </c>
      <c r="Z19" s="131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556.16460413952916</v>
      </c>
      <c r="AJ19" s="112">
        <f>($AK$3+(K19+T19)*12*7.57%)*SUM(Fasering!$D$5:$D$8)</f>
        <v>943.16308414764694</v>
      </c>
      <c r="AK19" s="9">
        <f>($AK$3+(L19+U19)*12*7.57%)*SUM(Fasering!$D$5:$D$9)</f>
        <v>1379.6660284388308</v>
      </c>
      <c r="AL19" s="9">
        <f>($AK$3+(M19+V19)*12*7.57%)*SUM(Fasering!$D$5:$D$10)</f>
        <v>1865.673437013081</v>
      </c>
      <c r="AM19" s="9">
        <f>($AK$3+(N19+W19)*12*7.57%)*SUM(Fasering!$D$5:$D$11)</f>
        <v>2399.9259545739446</v>
      </c>
      <c r="AN19" s="82">
        <f>($AK$3+(O19+X19)*12*7.57%)*SUM(Fasering!$D$5:$D$12)</f>
        <v>2984.8310050888003</v>
      </c>
      <c r="AO19" s="5">
        <f>($AK$3+(I19+AA19)*12*7.57%)*SUM(Fasering!$D$5)</f>
        <v>0</v>
      </c>
      <c r="AP19" s="112">
        <f>($AK$3+(J19+AB19)*12*7.57%)*SUM(Fasering!$D$5:$D$7)</f>
        <v>556.16460413952916</v>
      </c>
      <c r="AQ19" s="112">
        <f>($AK$3+(K19+AC19)*12*7.57%)*SUM(Fasering!$D$5:$D$8)</f>
        <v>943.16308414764694</v>
      </c>
      <c r="AR19" s="9">
        <f>($AK$3+(L19+AD19)*12*7.57%)*SUM(Fasering!$D$5:$D$9)</f>
        <v>1379.6660284388308</v>
      </c>
      <c r="AS19" s="9">
        <f>($AK$3+(M19+AE19)*12*7.57%)*SUM(Fasering!$D$5:$D$10)</f>
        <v>1865.673437013081</v>
      </c>
      <c r="AT19" s="9">
        <f>($AK$3+(N19+AF19)*12*7.57%)*SUM(Fasering!$D$5:$D$11)</f>
        <v>2399.9259545739446</v>
      </c>
      <c r="AU19" s="82">
        <f>($AK$3+(O19+AG19)*12*7.57%)*SUM(Fasering!$D$5:$D$12)</f>
        <v>2984.8310050888003</v>
      </c>
    </row>
    <row r="20" spans="1:47" ht="15" x14ac:dyDescent="0.3">
      <c r="A20" s="32">
        <f t="shared" si="8"/>
        <v>10</v>
      </c>
      <c r="B20" s="129">
        <v>28066.22</v>
      </c>
      <c r="C20" s="130"/>
      <c r="D20" s="129">
        <f t="shared" si="0"/>
        <v>39298.321243999999</v>
      </c>
      <c r="E20" s="131">
        <f t="shared" si="1"/>
        <v>974.17993708462336</v>
      </c>
      <c r="F20" s="129">
        <f t="shared" si="2"/>
        <v>3274.8601036666669</v>
      </c>
      <c r="G20" s="131">
        <f t="shared" si="3"/>
        <v>81.181661423718623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2252.129760699358</v>
      </c>
      <c r="K20" s="45">
        <f>GEW!$E$12+($F20-GEW!$E$12)*SUM(Fasering!$D$5:$D$8)</f>
        <v>2456.7678350586825</v>
      </c>
      <c r="L20" s="45">
        <f>GEW!$E$12+($F20-GEW!$E$12)*SUM(Fasering!$D$5:$D$9)</f>
        <v>2661.4059094180066</v>
      </c>
      <c r="M20" s="45">
        <f>GEW!$E$12+($F20-GEW!$E$12)*SUM(Fasering!$D$5:$D$10)</f>
        <v>2866.0439837773311</v>
      </c>
      <c r="N20" s="45">
        <f>GEW!$E$12+($F20-GEW!$E$12)*SUM(Fasering!$D$5:$D$11)</f>
        <v>3070.2220293073428</v>
      </c>
      <c r="O20" s="72">
        <f>GEW!$E$12+($F20-GEW!$E$12)*SUM(Fasering!$D$5:$D$12)</f>
        <v>3274.8601036666669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6"/>
        <v>0</v>
      </c>
      <c r="Z20" s="131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564.74826899639959</v>
      </c>
      <c r="AJ20" s="112">
        <f>($AK$3+(K20+T20)*12*7.57%)*SUM(Fasering!$D$5:$D$8)</f>
        <v>964.42247099731253</v>
      </c>
      <c r="AK20" s="9">
        <f>($AK$3+(L20+U20)*12*7.57%)*SUM(Fasering!$D$5:$D$9)</f>
        <v>1419.2526663138672</v>
      </c>
      <c r="AL20" s="9">
        <f>($AK$3+(M20+V20)*12*7.57%)*SUM(Fasering!$D$5:$D$10)</f>
        <v>1929.2388549460641</v>
      </c>
      <c r="AM20" s="9">
        <f>($AK$3+(N20+W20)*12*7.57%)*SUM(Fasering!$D$5:$D$11)</f>
        <v>2493.0487342374486</v>
      </c>
      <c r="AN20" s="82">
        <f>($AK$3+(O20+X20)*12*7.57%)*SUM(Fasering!$D$5:$D$12)</f>
        <v>3113.2229181708017</v>
      </c>
      <c r="AO20" s="5">
        <f>($AK$3+(I20+AA20)*12*7.57%)*SUM(Fasering!$D$5)</f>
        <v>0</v>
      </c>
      <c r="AP20" s="112">
        <f>($AK$3+(J20+AB20)*12*7.57%)*SUM(Fasering!$D$5:$D$7)</f>
        <v>564.74826899639959</v>
      </c>
      <c r="AQ20" s="112">
        <f>($AK$3+(K20+AC20)*12*7.57%)*SUM(Fasering!$D$5:$D$8)</f>
        <v>964.42247099731253</v>
      </c>
      <c r="AR20" s="9">
        <f>($AK$3+(L20+AD20)*12*7.57%)*SUM(Fasering!$D$5:$D$9)</f>
        <v>1419.2526663138672</v>
      </c>
      <c r="AS20" s="9">
        <f>($AK$3+(M20+AE20)*12*7.57%)*SUM(Fasering!$D$5:$D$10)</f>
        <v>1929.2388549460641</v>
      </c>
      <c r="AT20" s="9">
        <f>($AK$3+(N20+AF20)*12*7.57%)*SUM(Fasering!$D$5:$D$11)</f>
        <v>2493.0487342374486</v>
      </c>
      <c r="AU20" s="82">
        <f>($AK$3+(O20+AG20)*12*7.57%)*SUM(Fasering!$D$5:$D$12)</f>
        <v>3113.2229181708017</v>
      </c>
    </row>
    <row r="21" spans="1:47" ht="15" x14ac:dyDescent="0.3">
      <c r="A21" s="32">
        <f t="shared" si="8"/>
        <v>11</v>
      </c>
      <c r="B21" s="129">
        <v>28074.3</v>
      </c>
      <c r="C21" s="130"/>
      <c r="D21" s="129">
        <f t="shared" si="0"/>
        <v>39309.634859999998</v>
      </c>
      <c r="E21" s="131">
        <f t="shared" si="1"/>
        <v>974.46039429944051</v>
      </c>
      <c r="F21" s="129">
        <f t="shared" si="2"/>
        <v>3275.802905</v>
      </c>
      <c r="G21" s="131">
        <f t="shared" si="3"/>
        <v>81.205032858286714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2252.3735348934251</v>
      </c>
      <c r="K21" s="45">
        <f>GEW!$E$12+($F21-GEW!$E$12)*SUM(Fasering!$D$5:$D$8)</f>
        <v>2457.1514775657297</v>
      </c>
      <c r="L21" s="45">
        <f>GEW!$E$12+($F21-GEW!$E$12)*SUM(Fasering!$D$5:$D$9)</f>
        <v>2661.9294202380338</v>
      </c>
      <c r="M21" s="45">
        <f>GEW!$E$12+($F21-GEW!$E$12)*SUM(Fasering!$D$5:$D$10)</f>
        <v>2866.7073629103384</v>
      </c>
      <c r="N21" s="45">
        <f>GEW!$E$12+($F21-GEW!$E$12)*SUM(Fasering!$D$5:$D$11)</f>
        <v>3071.0249623276959</v>
      </c>
      <c r="O21" s="72">
        <f>GEW!$E$12+($F21-GEW!$E$12)*SUM(Fasering!$D$5:$D$12)</f>
        <v>3275.8029050000005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6"/>
        <v>0</v>
      </c>
      <c r="Z21" s="131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564.80552649829292</v>
      </c>
      <c r="AJ21" s="112">
        <f>($AK$3+(K21+T21)*12*7.57%)*SUM(Fasering!$D$5:$D$8)</f>
        <v>964.56428214710627</v>
      </c>
      <c r="AK21" s="9">
        <f>($AK$3+(L21+U21)*12*7.57%)*SUM(Fasering!$D$5:$D$9)</f>
        <v>1419.5167297449166</v>
      </c>
      <c r="AL21" s="9">
        <f>($AK$3+(M21+V21)*12*7.57%)*SUM(Fasering!$D$5:$D$10)</f>
        <v>1929.6628692917245</v>
      </c>
      <c r="AM21" s="9">
        <f>($AK$3+(N21+W21)*12*7.57%)*SUM(Fasering!$D$5:$D$11)</f>
        <v>2493.6699115343035</v>
      </c>
      <c r="AN21" s="82">
        <f>($AK$3+(O21+X21)*12*7.57%)*SUM(Fasering!$D$5:$D$12)</f>
        <v>3114.0793589020018</v>
      </c>
      <c r="AO21" s="5">
        <f>($AK$3+(I21+AA21)*12*7.57%)*SUM(Fasering!$D$5)</f>
        <v>0</v>
      </c>
      <c r="AP21" s="112">
        <f>($AK$3+(J21+AB21)*12*7.57%)*SUM(Fasering!$D$5:$D$7)</f>
        <v>564.80552649829292</v>
      </c>
      <c r="AQ21" s="112">
        <f>($AK$3+(K21+AC21)*12*7.57%)*SUM(Fasering!$D$5:$D$8)</f>
        <v>964.56428214710627</v>
      </c>
      <c r="AR21" s="9">
        <f>($AK$3+(L21+AD21)*12*7.57%)*SUM(Fasering!$D$5:$D$9)</f>
        <v>1419.5167297449166</v>
      </c>
      <c r="AS21" s="9">
        <f>($AK$3+(M21+AE21)*12*7.57%)*SUM(Fasering!$D$5:$D$10)</f>
        <v>1929.6628692917245</v>
      </c>
      <c r="AT21" s="9">
        <f>($AK$3+(N21+AF21)*12*7.57%)*SUM(Fasering!$D$5:$D$11)</f>
        <v>2493.6699115343035</v>
      </c>
      <c r="AU21" s="82">
        <f>($AK$3+(O21+AG21)*12*7.57%)*SUM(Fasering!$D$5:$D$12)</f>
        <v>3114.0793589020018</v>
      </c>
    </row>
    <row r="22" spans="1:47" ht="15" x14ac:dyDescent="0.3">
      <c r="A22" s="32">
        <f t="shared" si="8"/>
        <v>12</v>
      </c>
      <c r="B22" s="129">
        <v>29285.599999999999</v>
      </c>
      <c r="C22" s="130"/>
      <c r="D22" s="129">
        <f t="shared" si="0"/>
        <v>41005.697119999997</v>
      </c>
      <c r="E22" s="131">
        <f t="shared" si="1"/>
        <v>1016.5046794860671</v>
      </c>
      <c r="F22" s="129">
        <f t="shared" si="2"/>
        <v>3417.1414266666666</v>
      </c>
      <c r="G22" s="131">
        <f t="shared" si="3"/>
        <v>84.708723290505588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2288.9185449520519</v>
      </c>
      <c r="K22" s="45">
        <f>GEW!$E$12+($F22-GEW!$E$12)*SUM(Fasering!$D$5:$D$8)</f>
        <v>2514.6646172670166</v>
      </c>
      <c r="L22" s="45">
        <f>GEW!$E$12+($F22-GEW!$E$12)*SUM(Fasering!$D$5:$D$9)</f>
        <v>2740.4106895819809</v>
      </c>
      <c r="M22" s="45">
        <f>GEW!$E$12+($F22-GEW!$E$12)*SUM(Fasering!$D$5:$D$10)</f>
        <v>2966.1567618969457</v>
      </c>
      <c r="N22" s="45">
        <f>GEW!$E$12+($F22-GEW!$E$12)*SUM(Fasering!$D$5:$D$11)</f>
        <v>3191.3953543517027</v>
      </c>
      <c r="O22" s="72">
        <f>GEW!$E$12+($F22-GEW!$E$12)*SUM(Fasering!$D$5:$D$12)</f>
        <v>3417.141426666667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6"/>
        <v>0</v>
      </c>
      <c r="Z22" s="131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573.38919135516323</v>
      </c>
      <c r="AJ22" s="112">
        <f>($AK$3+(K22+T22)*12*7.57%)*SUM(Fasering!$D$5:$D$8)</f>
        <v>985.82366899677163</v>
      </c>
      <c r="AK22" s="9">
        <f>($AK$3+(L22+U22)*12*7.57%)*SUM(Fasering!$D$5:$D$9)</f>
        <v>1459.1033676199529</v>
      </c>
      <c r="AL22" s="9">
        <f>($AK$3+(M22+V22)*12*7.57%)*SUM(Fasering!$D$5:$D$10)</f>
        <v>1993.2282872247069</v>
      </c>
      <c r="AM22" s="9">
        <f>($AK$3+(N22+W22)*12*7.57%)*SUM(Fasering!$D$5:$D$11)</f>
        <v>2586.792691197807</v>
      </c>
      <c r="AN22" s="82">
        <f>($AK$3+(O22+X22)*12*7.57%)*SUM(Fasering!$D$5:$D$12)</f>
        <v>3242.4712719840013</v>
      </c>
      <c r="AO22" s="5">
        <f>($AK$3+(I22+AA22)*12*7.57%)*SUM(Fasering!$D$5)</f>
        <v>0</v>
      </c>
      <c r="AP22" s="112">
        <f>($AK$3+(J22+AB22)*12*7.57%)*SUM(Fasering!$D$5:$D$7)</f>
        <v>573.38919135516323</v>
      </c>
      <c r="AQ22" s="112">
        <f>($AK$3+(K22+AC22)*12*7.57%)*SUM(Fasering!$D$5:$D$8)</f>
        <v>985.82366899677163</v>
      </c>
      <c r="AR22" s="9">
        <f>($AK$3+(L22+AD22)*12*7.57%)*SUM(Fasering!$D$5:$D$9)</f>
        <v>1459.1033676199529</v>
      </c>
      <c r="AS22" s="9">
        <f>($AK$3+(M22+AE22)*12*7.57%)*SUM(Fasering!$D$5:$D$10)</f>
        <v>1993.2282872247069</v>
      </c>
      <c r="AT22" s="9">
        <f>($AK$3+(N22+AF22)*12*7.57%)*SUM(Fasering!$D$5:$D$11)</f>
        <v>2586.792691197807</v>
      </c>
      <c r="AU22" s="82">
        <f>($AK$3+(O22+AG22)*12*7.57%)*SUM(Fasering!$D$5:$D$12)</f>
        <v>3242.4712719840013</v>
      </c>
    </row>
    <row r="23" spans="1:47" ht="15" x14ac:dyDescent="0.3">
      <c r="A23" s="32">
        <f t="shared" si="8"/>
        <v>13</v>
      </c>
      <c r="B23" s="129">
        <v>29294.91</v>
      </c>
      <c r="C23" s="130"/>
      <c r="D23" s="129">
        <f t="shared" si="0"/>
        <v>41018.732981999994</v>
      </c>
      <c r="E23" s="131">
        <f t="shared" si="1"/>
        <v>1016.8278300640308</v>
      </c>
      <c r="F23" s="129">
        <f t="shared" si="2"/>
        <v>3418.2277484999995</v>
      </c>
      <c r="G23" s="131">
        <f t="shared" si="3"/>
        <v>84.735652505335892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2289.199428336553</v>
      </c>
      <c r="K23" s="45">
        <f>GEW!$E$12+($F23-GEW!$E$12)*SUM(Fasering!$D$5:$D$8)</f>
        <v>2515.1066607992702</v>
      </c>
      <c r="L23" s="45">
        <f>GEW!$E$12+($F23-GEW!$E$12)*SUM(Fasering!$D$5:$D$9)</f>
        <v>2741.0138932619875</v>
      </c>
      <c r="M23" s="45">
        <f>GEW!$E$12+($F23-GEW!$E$12)*SUM(Fasering!$D$5:$D$10)</f>
        <v>2966.9211257247048</v>
      </c>
      <c r="N23" s="45">
        <f>GEW!$E$12+($F23-GEW!$E$12)*SUM(Fasering!$D$5:$D$11)</f>
        <v>3192.3205160372827</v>
      </c>
      <c r="O23" s="72">
        <f>GEW!$E$12+($F23-GEW!$E$12)*SUM(Fasering!$D$5:$D$12)</f>
        <v>3418.2277484999995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6"/>
        <v>0</v>
      </c>
      <c r="Z23" s="131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573.45516503618171</v>
      </c>
      <c r="AJ23" s="112">
        <f>($AK$3+(K23+T23)*12*7.57%)*SUM(Fasering!$D$5:$D$8)</f>
        <v>985.98706773496235</v>
      </c>
      <c r="AK23" s="9">
        <f>($AK$3+(L23+U23)*12*7.57%)*SUM(Fasering!$D$5:$D$9)</f>
        <v>1459.4076288257781</v>
      </c>
      <c r="AL23" s="9">
        <f>($AK$3+(M23+V23)*12*7.57%)*SUM(Fasering!$D$5:$D$10)</f>
        <v>1993.7168483086296</v>
      </c>
      <c r="AM23" s="9">
        <f>($AK$3+(N23+W23)*12*7.57%)*SUM(Fasering!$D$5:$D$11)</f>
        <v>2587.5084289000006</v>
      </c>
      <c r="AN23" s="82">
        <f>($AK$3+(O23+X23)*12*7.57%)*SUM(Fasering!$D$5:$D$12)</f>
        <v>3243.4580867374007</v>
      </c>
      <c r="AO23" s="5">
        <f>($AK$3+(I23+AA23)*12*7.57%)*SUM(Fasering!$D$5)</f>
        <v>0</v>
      </c>
      <c r="AP23" s="112">
        <f>($AK$3+(J23+AB23)*12*7.57%)*SUM(Fasering!$D$5:$D$7)</f>
        <v>573.45516503618171</v>
      </c>
      <c r="AQ23" s="112">
        <f>($AK$3+(K23+AC23)*12*7.57%)*SUM(Fasering!$D$5:$D$8)</f>
        <v>985.98706773496235</v>
      </c>
      <c r="AR23" s="9">
        <f>($AK$3+(L23+AD23)*12*7.57%)*SUM(Fasering!$D$5:$D$9)</f>
        <v>1459.4076288257781</v>
      </c>
      <c r="AS23" s="9">
        <f>($AK$3+(M23+AE23)*12*7.57%)*SUM(Fasering!$D$5:$D$10)</f>
        <v>1993.7168483086296</v>
      </c>
      <c r="AT23" s="9">
        <f>($AK$3+(N23+AF23)*12*7.57%)*SUM(Fasering!$D$5:$D$11)</f>
        <v>2587.5084289000006</v>
      </c>
      <c r="AU23" s="82">
        <f>($AK$3+(O23+AG23)*12*7.57%)*SUM(Fasering!$D$5:$D$12)</f>
        <v>3243.4580867374007</v>
      </c>
    </row>
    <row r="24" spans="1:47" ht="15" x14ac:dyDescent="0.3">
      <c r="A24" s="32">
        <f t="shared" si="8"/>
        <v>14</v>
      </c>
      <c r="B24" s="129">
        <v>30506.21</v>
      </c>
      <c r="C24" s="130"/>
      <c r="D24" s="129">
        <f t="shared" si="0"/>
        <v>42714.795241999993</v>
      </c>
      <c r="E24" s="131">
        <f t="shared" si="1"/>
        <v>1058.8721152506573</v>
      </c>
      <c r="F24" s="129">
        <f t="shared" si="2"/>
        <v>3559.5662701666661</v>
      </c>
      <c r="G24" s="131">
        <f t="shared" si="3"/>
        <v>88.239342937554781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2325.7444383951797</v>
      </c>
      <c r="K24" s="45">
        <f>GEW!$E$12+($F24-GEW!$E$12)*SUM(Fasering!$D$5:$D$8)</f>
        <v>2572.6198005005572</v>
      </c>
      <c r="L24" s="45">
        <f>GEW!$E$12+($F24-GEW!$E$12)*SUM(Fasering!$D$5:$D$9)</f>
        <v>2819.4951626059346</v>
      </c>
      <c r="M24" s="45">
        <f>GEW!$E$12+($F24-GEW!$E$12)*SUM(Fasering!$D$5:$D$10)</f>
        <v>3066.3705247113121</v>
      </c>
      <c r="N24" s="45">
        <f>GEW!$E$12+($F24-GEW!$E$12)*SUM(Fasering!$D$5:$D$11)</f>
        <v>3312.6909080612891</v>
      </c>
      <c r="O24" s="72">
        <f>GEW!$E$12+($F24-GEW!$E$12)*SUM(Fasering!$D$5:$D$12)</f>
        <v>3559.5662701666665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6"/>
        <v>0</v>
      </c>
      <c r="Z24" s="131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582.03882989305202</v>
      </c>
      <c r="AJ24" s="112">
        <f>($AK$3+(K24+T24)*12*7.57%)*SUM(Fasering!$D$5:$D$8)</f>
        <v>1007.2464545846278</v>
      </c>
      <c r="AK24" s="9">
        <f>($AK$3+(L24+U24)*12*7.57%)*SUM(Fasering!$D$5:$D$9)</f>
        <v>1498.9942667008145</v>
      </c>
      <c r="AL24" s="9">
        <f>($AK$3+(M24+V24)*12*7.57%)*SUM(Fasering!$D$5:$D$10)</f>
        <v>2057.282266241612</v>
      </c>
      <c r="AM24" s="9">
        <f>($AK$3+(N24+W24)*12*7.57%)*SUM(Fasering!$D$5:$D$11)</f>
        <v>2680.6312085635027</v>
      </c>
      <c r="AN24" s="82">
        <f>($AK$3+(O24+X24)*12*7.57%)*SUM(Fasering!$D$5:$D$12)</f>
        <v>3371.8499998194011</v>
      </c>
      <c r="AO24" s="5">
        <f>($AK$3+(I24+AA24)*12*7.57%)*SUM(Fasering!$D$5)</f>
        <v>0</v>
      </c>
      <c r="AP24" s="112">
        <f>($AK$3+(J24+AB24)*12*7.57%)*SUM(Fasering!$D$5:$D$7)</f>
        <v>582.03882989305202</v>
      </c>
      <c r="AQ24" s="112">
        <f>($AK$3+(K24+AC24)*12*7.57%)*SUM(Fasering!$D$5:$D$8)</f>
        <v>1007.2464545846278</v>
      </c>
      <c r="AR24" s="9">
        <f>($AK$3+(L24+AD24)*12*7.57%)*SUM(Fasering!$D$5:$D$9)</f>
        <v>1498.9942667008145</v>
      </c>
      <c r="AS24" s="9">
        <f>($AK$3+(M24+AE24)*12*7.57%)*SUM(Fasering!$D$5:$D$10)</f>
        <v>2057.282266241612</v>
      </c>
      <c r="AT24" s="9">
        <f>($AK$3+(N24+AF24)*12*7.57%)*SUM(Fasering!$D$5:$D$11)</f>
        <v>2680.6312085635027</v>
      </c>
      <c r="AU24" s="82">
        <f>($AK$3+(O24+AG24)*12*7.57%)*SUM(Fasering!$D$5:$D$12)</f>
        <v>3371.8499998194011</v>
      </c>
    </row>
    <row r="25" spans="1:47" ht="15" x14ac:dyDescent="0.3">
      <c r="A25" s="32">
        <f t="shared" si="8"/>
        <v>15</v>
      </c>
      <c r="B25" s="129">
        <v>30519.39</v>
      </c>
      <c r="C25" s="130"/>
      <c r="D25" s="129">
        <f t="shared" si="0"/>
        <v>42733.249877999995</v>
      </c>
      <c r="E25" s="131">
        <f t="shared" si="1"/>
        <v>1059.3295937273022</v>
      </c>
      <c r="F25" s="129">
        <f t="shared" si="2"/>
        <v>3561.1041564999996</v>
      </c>
      <c r="G25" s="131">
        <f t="shared" si="3"/>
        <v>88.277466143941837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2326.1420799642151</v>
      </c>
      <c r="K25" s="45">
        <f>GEW!$E$12+($F25-GEW!$E$12)*SUM(Fasering!$D$5:$D$8)</f>
        <v>2573.2455935999237</v>
      </c>
      <c r="L25" s="45">
        <f>GEW!$E$12+($F25-GEW!$E$12)*SUM(Fasering!$D$5:$D$9)</f>
        <v>2820.3491072356328</v>
      </c>
      <c r="M25" s="45">
        <f>GEW!$E$12+($F25-GEW!$E$12)*SUM(Fasering!$D$5:$D$10)</f>
        <v>3067.4526208713414</v>
      </c>
      <c r="N25" s="45">
        <f>GEW!$E$12+($F25-GEW!$E$12)*SUM(Fasering!$D$5:$D$11)</f>
        <v>3314.000642864291</v>
      </c>
      <c r="O25" s="72">
        <f>GEW!$E$12+($F25-GEW!$E$12)*SUM(Fasering!$D$5:$D$12)</f>
        <v>3561.1041565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6"/>
        <v>0</v>
      </c>
      <c r="Z25" s="131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582.13222764985346</v>
      </c>
      <c r="AJ25" s="112">
        <f>($AK$3+(K25+T25)*12*7.57%)*SUM(Fasering!$D$5:$D$8)</f>
        <v>1007.4777752472864</v>
      </c>
      <c r="AK25" s="9">
        <f>($AK$3+(L25+U25)*12*7.57%)*SUM(Fasering!$D$5:$D$9)</f>
        <v>1499.425003832155</v>
      </c>
      <c r="AL25" s="9">
        <f>($AK$3+(M25+V25)*12*7.57%)*SUM(Fasering!$D$5:$D$10)</f>
        <v>2057.9739134044589</v>
      </c>
      <c r="AM25" s="9">
        <f>($AK$3+(N25+W25)*12*7.57%)*SUM(Fasering!$D$5:$D$11)</f>
        <v>2681.644465589809</v>
      </c>
      <c r="AN25" s="82">
        <f>($AK$3+(O25+X25)*12*7.57%)*SUM(Fasering!$D$5:$D$12)</f>
        <v>3373.2470157646012</v>
      </c>
      <c r="AO25" s="5">
        <f>($AK$3+(I25+AA25)*12*7.57%)*SUM(Fasering!$D$5)</f>
        <v>0</v>
      </c>
      <c r="AP25" s="112">
        <f>($AK$3+(J25+AB25)*12*7.57%)*SUM(Fasering!$D$5:$D$7)</f>
        <v>582.13222764985346</v>
      </c>
      <c r="AQ25" s="112">
        <f>($AK$3+(K25+AC25)*12*7.57%)*SUM(Fasering!$D$5:$D$8)</f>
        <v>1007.4777752472864</v>
      </c>
      <c r="AR25" s="9">
        <f>($AK$3+(L25+AD25)*12*7.57%)*SUM(Fasering!$D$5:$D$9)</f>
        <v>1499.425003832155</v>
      </c>
      <c r="AS25" s="9">
        <f>($AK$3+(M25+AE25)*12*7.57%)*SUM(Fasering!$D$5:$D$10)</f>
        <v>2057.9739134044589</v>
      </c>
      <c r="AT25" s="9">
        <f>($AK$3+(N25+AF25)*12*7.57%)*SUM(Fasering!$D$5:$D$11)</f>
        <v>2681.644465589809</v>
      </c>
      <c r="AU25" s="82">
        <f>($AK$3+(O25+AG25)*12*7.57%)*SUM(Fasering!$D$5:$D$12)</f>
        <v>3373.2470157646012</v>
      </c>
    </row>
    <row r="26" spans="1:47" ht="15" x14ac:dyDescent="0.3">
      <c r="A26" s="32">
        <f t="shared" si="8"/>
        <v>16</v>
      </c>
      <c r="B26" s="129">
        <v>31730.69</v>
      </c>
      <c r="C26" s="130"/>
      <c r="D26" s="129">
        <f t="shared" si="0"/>
        <v>44429.312137999994</v>
      </c>
      <c r="E26" s="131">
        <f t="shared" si="1"/>
        <v>1101.3738789139288</v>
      </c>
      <c r="F26" s="129">
        <f t="shared" si="2"/>
        <v>3702.4426781666662</v>
      </c>
      <c r="G26" s="131">
        <f t="shared" si="3"/>
        <v>91.781156576160726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2362.6870900228419</v>
      </c>
      <c r="K26" s="45">
        <f>GEW!$E$12+($F26-GEW!$E$12)*SUM(Fasering!$D$5:$D$8)</f>
        <v>2630.7587333012107</v>
      </c>
      <c r="L26" s="45">
        <f>GEW!$E$12+($F26-GEW!$E$12)*SUM(Fasering!$D$5:$D$9)</f>
        <v>2898.8303765795795</v>
      </c>
      <c r="M26" s="45">
        <f>GEW!$E$12+($F26-GEW!$E$12)*SUM(Fasering!$D$5:$D$10)</f>
        <v>3166.9020198579483</v>
      </c>
      <c r="N26" s="45">
        <f>GEW!$E$12+($F26-GEW!$E$12)*SUM(Fasering!$D$5:$D$11)</f>
        <v>3434.3710348882978</v>
      </c>
      <c r="O26" s="72">
        <f>GEW!$E$12+($F26-GEW!$E$12)*SUM(Fasering!$D$5:$D$12)</f>
        <v>3702.4426781666666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6"/>
        <v>0</v>
      </c>
      <c r="Z26" s="131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590.71589250672378</v>
      </c>
      <c r="AJ26" s="112">
        <f>($AK$3+(K26+T26)*12*7.57%)*SUM(Fasering!$D$5:$D$8)</f>
        <v>1028.737162096952</v>
      </c>
      <c r="AK26" s="9">
        <f>($AK$3+(L26+U26)*12*7.57%)*SUM(Fasering!$D$5:$D$9)</f>
        <v>1539.0116417071913</v>
      </c>
      <c r="AL26" s="9">
        <f>($AK$3+(M26+V26)*12*7.57%)*SUM(Fasering!$D$5:$D$10)</f>
        <v>2121.5393313374411</v>
      </c>
      <c r="AM26" s="9">
        <f>($AK$3+(N26+W26)*12*7.57%)*SUM(Fasering!$D$5:$D$11)</f>
        <v>2774.7672452533125</v>
      </c>
      <c r="AN26" s="82">
        <f>($AK$3+(O26+X26)*12*7.57%)*SUM(Fasering!$D$5:$D$12)</f>
        <v>3501.6389288466012</v>
      </c>
      <c r="AO26" s="5">
        <f>($AK$3+(I26+AA26)*12*7.57%)*SUM(Fasering!$D$5)</f>
        <v>0</v>
      </c>
      <c r="AP26" s="112">
        <f>($AK$3+(J26+AB26)*12*7.57%)*SUM(Fasering!$D$5:$D$7)</f>
        <v>590.71589250672378</v>
      </c>
      <c r="AQ26" s="112">
        <f>($AK$3+(K26+AC26)*12*7.57%)*SUM(Fasering!$D$5:$D$8)</f>
        <v>1028.737162096952</v>
      </c>
      <c r="AR26" s="9">
        <f>($AK$3+(L26+AD26)*12*7.57%)*SUM(Fasering!$D$5:$D$9)</f>
        <v>1539.0116417071913</v>
      </c>
      <c r="AS26" s="9">
        <f>($AK$3+(M26+AE26)*12*7.57%)*SUM(Fasering!$D$5:$D$10)</f>
        <v>2121.5393313374411</v>
      </c>
      <c r="AT26" s="9">
        <f>($AK$3+(N26+AF26)*12*7.57%)*SUM(Fasering!$D$5:$D$11)</f>
        <v>2774.7672452533125</v>
      </c>
      <c r="AU26" s="82">
        <f>($AK$3+(O26+AG26)*12*7.57%)*SUM(Fasering!$D$5:$D$12)</f>
        <v>3501.6389288466012</v>
      </c>
    </row>
    <row r="27" spans="1:47" ht="15" x14ac:dyDescent="0.3">
      <c r="A27" s="32">
        <f t="shared" si="8"/>
        <v>17</v>
      </c>
      <c r="B27" s="129">
        <v>31743.86</v>
      </c>
      <c r="C27" s="130"/>
      <c r="D27" s="129">
        <f t="shared" si="0"/>
        <v>44447.752772</v>
      </c>
      <c r="E27" s="131">
        <f t="shared" si="1"/>
        <v>1101.8310102900602</v>
      </c>
      <c r="F27" s="129">
        <f t="shared" si="2"/>
        <v>3703.9793976666665</v>
      </c>
      <c r="G27" s="131">
        <f t="shared" si="3"/>
        <v>91.819250857505011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2363.0844298911425</v>
      </c>
      <c r="K27" s="45">
        <f>GEW!$E$12+($F27-GEW!$E$12)*SUM(Fasering!$D$5:$D$8)</f>
        <v>2631.3840515954944</v>
      </c>
      <c r="L27" s="45">
        <f>GEW!$E$12+($F27-GEW!$E$12)*SUM(Fasering!$D$5:$D$9)</f>
        <v>2899.6836732998472</v>
      </c>
      <c r="M27" s="45">
        <f>GEW!$E$12+($F27-GEW!$E$12)*SUM(Fasering!$D$5:$D$10)</f>
        <v>3167.9832950041991</v>
      </c>
      <c r="N27" s="45">
        <f>GEW!$E$12+($F27-GEW!$E$12)*SUM(Fasering!$D$5:$D$11)</f>
        <v>3435.6797759623146</v>
      </c>
      <c r="O27" s="72">
        <f>GEW!$E$12+($F27-GEW!$E$12)*SUM(Fasering!$D$5:$D$12)</f>
        <v>3703.979397666667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6"/>
        <v>0</v>
      </c>
      <c r="Z27" s="131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590.80921940028031</v>
      </c>
      <c r="AJ27" s="112">
        <f>($AK$3+(K27+T27)*12*7.57%)*SUM(Fasering!$D$5:$D$8)</f>
        <v>1028.9683072507621</v>
      </c>
      <c r="AK27" s="9">
        <f>($AK$3+(L27+U27)*12*7.57%)*SUM(Fasering!$D$5:$D$9)</f>
        <v>1539.442052027355</v>
      </c>
      <c r="AL27" s="9">
        <f>($AK$3+(M27+V27)*12*7.57%)*SUM(Fasering!$D$5:$D$10)</f>
        <v>2122.2304537300583</v>
      </c>
      <c r="AM27" s="9">
        <f>($AK$3+(N27+W27)*12*7.57%)*SUM(Fasering!$D$5:$D$11)</f>
        <v>2775.7797334958354</v>
      </c>
      <c r="AN27" s="82">
        <f>($AK$3+(O27+X27)*12*7.57%)*SUM(Fasering!$D$5:$D$12)</f>
        <v>3503.0348848404019</v>
      </c>
      <c r="AO27" s="5">
        <f>($AK$3+(I27+AA27)*12*7.57%)*SUM(Fasering!$D$5)</f>
        <v>0</v>
      </c>
      <c r="AP27" s="112">
        <f>($AK$3+(J27+AB27)*12*7.57%)*SUM(Fasering!$D$5:$D$7)</f>
        <v>590.80921940028031</v>
      </c>
      <c r="AQ27" s="112">
        <f>($AK$3+(K27+AC27)*12*7.57%)*SUM(Fasering!$D$5:$D$8)</f>
        <v>1028.9683072507621</v>
      </c>
      <c r="AR27" s="9">
        <f>($AK$3+(L27+AD27)*12*7.57%)*SUM(Fasering!$D$5:$D$9)</f>
        <v>1539.442052027355</v>
      </c>
      <c r="AS27" s="9">
        <f>($AK$3+(M27+AE27)*12*7.57%)*SUM(Fasering!$D$5:$D$10)</f>
        <v>2122.2304537300583</v>
      </c>
      <c r="AT27" s="9">
        <f>($AK$3+(N27+AF27)*12*7.57%)*SUM(Fasering!$D$5:$D$11)</f>
        <v>2775.7797334958354</v>
      </c>
      <c r="AU27" s="82">
        <f>($AK$3+(O27+AG27)*12*7.57%)*SUM(Fasering!$D$5:$D$12)</f>
        <v>3503.0348848404019</v>
      </c>
    </row>
    <row r="28" spans="1:47" ht="15" x14ac:dyDescent="0.3">
      <c r="A28" s="32">
        <f t="shared" si="8"/>
        <v>18</v>
      </c>
      <c r="B28" s="129">
        <v>32955.160000000003</v>
      </c>
      <c r="C28" s="130"/>
      <c r="D28" s="129">
        <f t="shared" si="0"/>
        <v>46143.815031999999</v>
      </c>
      <c r="E28" s="131">
        <f t="shared" si="1"/>
        <v>1143.8752954766869</v>
      </c>
      <c r="F28" s="129">
        <f t="shared" si="2"/>
        <v>3845.3179193333335</v>
      </c>
      <c r="G28" s="131">
        <f t="shared" si="3"/>
        <v>95.322941289723914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2399.6294399497692</v>
      </c>
      <c r="K28" s="45">
        <f>GEW!$E$12+($F28-GEW!$E$12)*SUM(Fasering!$D$5:$D$8)</f>
        <v>2688.8971912967818</v>
      </c>
      <c r="L28" s="45">
        <f>GEW!$E$12+($F28-GEW!$E$12)*SUM(Fasering!$D$5:$D$9)</f>
        <v>2978.1649426437943</v>
      </c>
      <c r="M28" s="45">
        <f>GEW!$E$12+($F28-GEW!$E$12)*SUM(Fasering!$D$5:$D$10)</f>
        <v>3267.4326939908069</v>
      </c>
      <c r="N28" s="45">
        <f>GEW!$E$12+($F28-GEW!$E$12)*SUM(Fasering!$D$5:$D$11)</f>
        <v>3556.0501679863214</v>
      </c>
      <c r="O28" s="72">
        <f>GEW!$E$12+($F28-GEW!$E$12)*SUM(Fasering!$D$5:$D$12)</f>
        <v>3845.317919333334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6"/>
        <v>0</v>
      </c>
      <c r="Z28" s="131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599.39288425715074</v>
      </c>
      <c r="AJ28" s="112">
        <f>($AK$3+(K28+T28)*12*7.57%)*SUM(Fasering!$D$5:$D$8)</f>
        <v>1050.2276941004277</v>
      </c>
      <c r="AK28" s="9">
        <f>($AK$3+(L28+U28)*12*7.57%)*SUM(Fasering!$D$5:$D$9)</f>
        <v>1579.0286899023913</v>
      </c>
      <c r="AL28" s="9">
        <f>($AK$3+(M28+V28)*12*7.57%)*SUM(Fasering!$D$5:$D$10)</f>
        <v>2185.7958716630415</v>
      </c>
      <c r="AM28" s="9">
        <f>($AK$3+(N28+W28)*12*7.57%)*SUM(Fasering!$D$5:$D$11)</f>
        <v>2868.9025131593389</v>
      </c>
      <c r="AN28" s="82">
        <f>($AK$3+(O28+X28)*12*7.57%)*SUM(Fasering!$D$5:$D$12)</f>
        <v>3631.4267979224019</v>
      </c>
      <c r="AO28" s="5">
        <f>($AK$3+(I28+AA28)*12*7.57%)*SUM(Fasering!$D$5)</f>
        <v>0</v>
      </c>
      <c r="AP28" s="112">
        <f>($AK$3+(J28+AB28)*12*7.57%)*SUM(Fasering!$D$5:$D$7)</f>
        <v>599.39288425715074</v>
      </c>
      <c r="AQ28" s="112">
        <f>($AK$3+(K28+AC28)*12*7.57%)*SUM(Fasering!$D$5:$D$8)</f>
        <v>1050.2276941004277</v>
      </c>
      <c r="AR28" s="9">
        <f>($AK$3+(L28+AD28)*12*7.57%)*SUM(Fasering!$D$5:$D$9)</f>
        <v>1579.0286899023913</v>
      </c>
      <c r="AS28" s="9">
        <f>($AK$3+(M28+AE28)*12*7.57%)*SUM(Fasering!$D$5:$D$10)</f>
        <v>2185.7958716630415</v>
      </c>
      <c r="AT28" s="9">
        <f>($AK$3+(N28+AF28)*12*7.57%)*SUM(Fasering!$D$5:$D$11)</f>
        <v>2868.9025131593389</v>
      </c>
      <c r="AU28" s="82">
        <f>($AK$3+(O28+AG28)*12*7.57%)*SUM(Fasering!$D$5:$D$12)</f>
        <v>3631.4267979224019</v>
      </c>
    </row>
    <row r="29" spans="1:47" ht="15" x14ac:dyDescent="0.3">
      <c r="A29" s="32">
        <f t="shared" si="8"/>
        <v>19</v>
      </c>
      <c r="B29" s="129">
        <v>32968.339999999997</v>
      </c>
      <c r="C29" s="130"/>
      <c r="D29" s="129">
        <f t="shared" si="0"/>
        <v>46162.269667999994</v>
      </c>
      <c r="E29" s="131">
        <f t="shared" si="1"/>
        <v>1144.3327739533313</v>
      </c>
      <c r="F29" s="129">
        <f t="shared" si="2"/>
        <v>3846.8558056666657</v>
      </c>
      <c r="G29" s="131">
        <f t="shared" si="3"/>
        <v>95.361064496110941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2400.0270815188042</v>
      </c>
      <c r="K29" s="45">
        <f>GEW!$E$12+($F29-GEW!$E$12)*SUM(Fasering!$D$5:$D$8)</f>
        <v>2689.5229843961479</v>
      </c>
      <c r="L29" s="45">
        <f>GEW!$E$12+($F29-GEW!$E$12)*SUM(Fasering!$D$5:$D$9)</f>
        <v>2979.0188872734916</v>
      </c>
      <c r="M29" s="45">
        <f>GEW!$E$12+($F29-GEW!$E$12)*SUM(Fasering!$D$5:$D$10)</f>
        <v>3268.5147901508353</v>
      </c>
      <c r="N29" s="45">
        <f>GEW!$E$12+($F29-GEW!$E$12)*SUM(Fasering!$D$5:$D$11)</f>
        <v>3557.3599027893224</v>
      </c>
      <c r="O29" s="72">
        <f>GEW!$E$12+($F29-GEW!$E$12)*SUM(Fasering!$D$5:$D$12)</f>
        <v>3846.8558056666661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6"/>
        <v>0</v>
      </c>
      <c r="Z29" s="131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599.48628201395195</v>
      </c>
      <c r="AJ29" s="112">
        <f>($AK$3+(K29+T29)*12*7.57%)*SUM(Fasering!$D$5:$D$8)</f>
        <v>1050.4590147630861</v>
      </c>
      <c r="AK29" s="9">
        <f>($AK$3+(L29+U29)*12*7.57%)*SUM(Fasering!$D$5:$D$9)</f>
        <v>1579.4594270337316</v>
      </c>
      <c r="AL29" s="9">
        <f>($AK$3+(M29+V29)*12*7.57%)*SUM(Fasering!$D$5:$D$10)</f>
        <v>2186.4875188258879</v>
      </c>
      <c r="AM29" s="9">
        <f>($AK$3+(N29+W29)*12*7.57%)*SUM(Fasering!$D$5:$D$11)</f>
        <v>2869.9157701856448</v>
      </c>
      <c r="AN29" s="82">
        <f>($AK$3+(O29+X29)*12*7.57%)*SUM(Fasering!$D$5:$D$12)</f>
        <v>3632.8238138676006</v>
      </c>
      <c r="AO29" s="5">
        <f>($AK$3+(I29+AA29)*12*7.57%)*SUM(Fasering!$D$5)</f>
        <v>0</v>
      </c>
      <c r="AP29" s="112">
        <f>($AK$3+(J29+AB29)*12*7.57%)*SUM(Fasering!$D$5:$D$7)</f>
        <v>599.48628201395195</v>
      </c>
      <c r="AQ29" s="112">
        <f>($AK$3+(K29+AC29)*12*7.57%)*SUM(Fasering!$D$5:$D$8)</f>
        <v>1050.4590147630861</v>
      </c>
      <c r="AR29" s="9">
        <f>($AK$3+(L29+AD29)*12*7.57%)*SUM(Fasering!$D$5:$D$9)</f>
        <v>1579.4594270337316</v>
      </c>
      <c r="AS29" s="9">
        <f>($AK$3+(M29+AE29)*12*7.57%)*SUM(Fasering!$D$5:$D$10)</f>
        <v>2186.4875188258879</v>
      </c>
      <c r="AT29" s="9">
        <f>($AK$3+(N29+AF29)*12*7.57%)*SUM(Fasering!$D$5:$D$11)</f>
        <v>2869.9157701856448</v>
      </c>
      <c r="AU29" s="82">
        <f>($AK$3+(O29+AG29)*12*7.57%)*SUM(Fasering!$D$5:$D$12)</f>
        <v>3632.8238138676006</v>
      </c>
    </row>
    <row r="30" spans="1:47" ht="15" x14ac:dyDescent="0.3">
      <c r="A30" s="32">
        <f t="shared" si="8"/>
        <v>20</v>
      </c>
      <c r="B30" s="129">
        <v>34179.64</v>
      </c>
      <c r="C30" s="130"/>
      <c r="D30" s="129">
        <f t="shared" si="0"/>
        <v>47858.331927999992</v>
      </c>
      <c r="E30" s="131">
        <f t="shared" si="1"/>
        <v>1186.377059139958</v>
      </c>
      <c r="F30" s="129">
        <f t="shared" si="2"/>
        <v>3988.1943273333331</v>
      </c>
      <c r="G30" s="131">
        <f t="shared" si="3"/>
        <v>98.864754928329845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2436.5720915774314</v>
      </c>
      <c r="K30" s="45">
        <f>GEW!$E$12+($F30-GEW!$E$12)*SUM(Fasering!$D$5:$D$8)</f>
        <v>2747.0361240974353</v>
      </c>
      <c r="L30" s="45">
        <f>GEW!$E$12+($F30-GEW!$E$12)*SUM(Fasering!$D$5:$D$9)</f>
        <v>3057.5001566174387</v>
      </c>
      <c r="M30" s="45">
        <f>GEW!$E$12+($F30-GEW!$E$12)*SUM(Fasering!$D$5:$D$10)</f>
        <v>3367.9641891374431</v>
      </c>
      <c r="N30" s="45">
        <f>GEW!$E$12+($F30-GEW!$E$12)*SUM(Fasering!$D$5:$D$11)</f>
        <v>3677.7302948133292</v>
      </c>
      <c r="O30" s="72">
        <f>GEW!$E$12+($F30-GEW!$E$12)*SUM(Fasering!$D$5:$D$12)</f>
        <v>3988.1943273333336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6"/>
        <v>0</v>
      </c>
      <c r="Z30" s="131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608.06994687082249</v>
      </c>
      <c r="AJ30" s="112">
        <f>($AK$3+(K30+T30)*12*7.57%)*SUM(Fasering!$D$5:$D$8)</f>
        <v>1071.7184016127519</v>
      </c>
      <c r="AK30" s="9">
        <f>($AK$3+(L30+U30)*12*7.57%)*SUM(Fasering!$D$5:$D$9)</f>
        <v>1619.0460649087674</v>
      </c>
      <c r="AL30" s="9">
        <f>($AK$3+(M30+V30)*12*7.57%)*SUM(Fasering!$D$5:$D$10)</f>
        <v>2250.0529367588706</v>
      </c>
      <c r="AM30" s="9">
        <f>($AK$3+(N30+W30)*12*7.57%)*SUM(Fasering!$D$5:$D$11)</f>
        <v>2963.0385498491473</v>
      </c>
      <c r="AN30" s="82">
        <f>($AK$3+(O30+X30)*12*7.57%)*SUM(Fasering!$D$5:$D$12)</f>
        <v>3761.215726949601</v>
      </c>
      <c r="AO30" s="5">
        <f>($AK$3+(I30+AA30)*12*7.57%)*SUM(Fasering!$D$5)</f>
        <v>0</v>
      </c>
      <c r="AP30" s="112">
        <f>($AK$3+(J30+AB30)*12*7.57%)*SUM(Fasering!$D$5:$D$7)</f>
        <v>608.06994687082249</v>
      </c>
      <c r="AQ30" s="112">
        <f>($AK$3+(K30+AC30)*12*7.57%)*SUM(Fasering!$D$5:$D$8)</f>
        <v>1071.7184016127519</v>
      </c>
      <c r="AR30" s="9">
        <f>($AK$3+(L30+AD30)*12*7.57%)*SUM(Fasering!$D$5:$D$9)</f>
        <v>1619.0460649087674</v>
      </c>
      <c r="AS30" s="9">
        <f>($AK$3+(M30+AE30)*12*7.57%)*SUM(Fasering!$D$5:$D$10)</f>
        <v>2250.0529367588706</v>
      </c>
      <c r="AT30" s="9">
        <f>($AK$3+(N30+AF30)*12*7.57%)*SUM(Fasering!$D$5:$D$11)</f>
        <v>2963.0385498491473</v>
      </c>
      <c r="AU30" s="82">
        <f>($AK$3+(O30+AG30)*12*7.57%)*SUM(Fasering!$D$5:$D$12)</f>
        <v>3761.215726949601</v>
      </c>
    </row>
    <row r="31" spans="1:47" ht="15" x14ac:dyDescent="0.3">
      <c r="A31" s="32">
        <f t="shared" si="8"/>
        <v>21</v>
      </c>
      <c r="B31" s="129">
        <v>34192.81</v>
      </c>
      <c r="C31" s="130"/>
      <c r="D31" s="129">
        <f t="shared" si="0"/>
        <v>47876.772561999991</v>
      </c>
      <c r="E31" s="131">
        <f t="shared" si="1"/>
        <v>1186.8341905160894</v>
      </c>
      <c r="F31" s="129">
        <f t="shared" si="2"/>
        <v>3989.7310468333326</v>
      </c>
      <c r="G31" s="131">
        <f t="shared" si="3"/>
        <v>98.902849209674102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2436.9694314457315</v>
      </c>
      <c r="K31" s="45">
        <f>GEW!$E$12+($F31-GEW!$E$12)*SUM(Fasering!$D$5:$D$8)</f>
        <v>2747.661442391719</v>
      </c>
      <c r="L31" s="45">
        <f>GEW!$E$12+($F31-GEW!$E$12)*SUM(Fasering!$D$5:$D$9)</f>
        <v>3058.353453337706</v>
      </c>
      <c r="M31" s="45">
        <f>GEW!$E$12+($F31-GEW!$E$12)*SUM(Fasering!$D$5:$D$10)</f>
        <v>3369.0454642836939</v>
      </c>
      <c r="N31" s="45">
        <f>GEW!$E$12+($F31-GEW!$E$12)*SUM(Fasering!$D$5:$D$11)</f>
        <v>3679.039035887346</v>
      </c>
      <c r="O31" s="72">
        <f>GEW!$E$12+($F31-GEW!$E$12)*SUM(Fasering!$D$5:$D$12)</f>
        <v>3989.7310468333335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6"/>
        <v>0</v>
      </c>
      <c r="Z31" s="131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608.1632737643788</v>
      </c>
      <c r="AJ31" s="112">
        <f>($AK$3+(K31+T31)*12*7.57%)*SUM(Fasering!$D$5:$D$8)</f>
        <v>1071.9495467665618</v>
      </c>
      <c r="AK31" s="9">
        <f>($AK$3+(L31+U31)*12*7.57%)*SUM(Fasering!$D$5:$D$9)</f>
        <v>1619.4764752289313</v>
      </c>
      <c r="AL31" s="9">
        <f>($AK$3+(M31+V31)*12*7.57%)*SUM(Fasering!$D$5:$D$10)</f>
        <v>2250.7440591514878</v>
      </c>
      <c r="AM31" s="9">
        <f>($AK$3+(N31+W31)*12*7.57%)*SUM(Fasering!$D$5:$D$11)</f>
        <v>2964.0510380916708</v>
      </c>
      <c r="AN31" s="82">
        <f>($AK$3+(O31+X31)*12*7.57%)*SUM(Fasering!$D$5:$D$12)</f>
        <v>3762.6116829434009</v>
      </c>
      <c r="AO31" s="5">
        <f>($AK$3+(I31+AA31)*12*7.57%)*SUM(Fasering!$D$5)</f>
        <v>0</v>
      </c>
      <c r="AP31" s="112">
        <f>($AK$3+(J31+AB31)*12*7.57%)*SUM(Fasering!$D$5:$D$7)</f>
        <v>608.1632737643788</v>
      </c>
      <c r="AQ31" s="112">
        <f>($AK$3+(K31+AC31)*12*7.57%)*SUM(Fasering!$D$5:$D$8)</f>
        <v>1071.9495467665618</v>
      </c>
      <c r="AR31" s="9">
        <f>($AK$3+(L31+AD31)*12*7.57%)*SUM(Fasering!$D$5:$D$9)</f>
        <v>1619.4764752289313</v>
      </c>
      <c r="AS31" s="9">
        <f>($AK$3+(M31+AE31)*12*7.57%)*SUM(Fasering!$D$5:$D$10)</f>
        <v>2250.7440591514878</v>
      </c>
      <c r="AT31" s="9">
        <f>($AK$3+(N31+AF31)*12*7.57%)*SUM(Fasering!$D$5:$D$11)</f>
        <v>2964.0510380916708</v>
      </c>
      <c r="AU31" s="82">
        <f>($AK$3+(O31+AG31)*12*7.57%)*SUM(Fasering!$D$5:$D$12)</f>
        <v>3762.6116829434009</v>
      </c>
    </row>
    <row r="32" spans="1:47" ht="15" x14ac:dyDescent="0.3">
      <c r="A32" s="32">
        <f t="shared" si="8"/>
        <v>22</v>
      </c>
      <c r="B32" s="129">
        <v>35404.14</v>
      </c>
      <c r="C32" s="130"/>
      <c r="D32" s="129">
        <f t="shared" si="0"/>
        <v>49572.876827999993</v>
      </c>
      <c r="E32" s="131">
        <f t="shared" si="1"/>
        <v>1228.8795170042561</v>
      </c>
      <c r="F32" s="129">
        <f t="shared" si="2"/>
        <v>4131.0730689999991</v>
      </c>
      <c r="G32" s="131">
        <f t="shared" si="3"/>
        <v>102.40662641702134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2473.515346606564</v>
      </c>
      <c r="K32" s="45">
        <f>GEW!$E$12+($F32-GEW!$E$12)*SUM(Fasering!$D$5:$D$8)</f>
        <v>2805.1760065082544</v>
      </c>
      <c r="L32" s="45">
        <f>GEW!$E$12+($F32-GEW!$E$12)*SUM(Fasering!$D$5:$D$9)</f>
        <v>3136.8366664099453</v>
      </c>
      <c r="M32" s="45">
        <f>GEW!$E$12+($F32-GEW!$E$12)*SUM(Fasering!$D$5:$D$10)</f>
        <v>3468.4973263116362</v>
      </c>
      <c r="N32" s="45">
        <f>GEW!$E$12+($F32-GEW!$E$12)*SUM(Fasering!$D$5:$D$11)</f>
        <v>3799.4124090983091</v>
      </c>
      <c r="O32" s="72">
        <f>GEW!$E$12+($F32-GEW!$E$12)*SUM(Fasering!$D$5:$D$12)</f>
        <v>4131.073069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6"/>
        <v>0</v>
      </c>
      <c r="Z32" s="131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616.74715121098393</v>
      </c>
      <c r="AJ32" s="112">
        <f>($AK$3+(K32+T32)*12*7.57%)*SUM(Fasering!$D$5:$D$8)</f>
        <v>1093.2094601427734</v>
      </c>
      <c r="AK32" s="9">
        <f>($AK$3+(L32+U32)*12*7.57%)*SUM(Fasering!$D$5:$D$9)</f>
        <v>1659.0640935374986</v>
      </c>
      <c r="AL32" s="9">
        <f>($AK$3+(M32+V32)*12*7.57%)*SUM(Fasering!$D$5:$D$10)</f>
        <v>2314.3110513951592</v>
      </c>
      <c r="AM32" s="9">
        <f>($AK$3+(N32+W32)*12*7.57%)*SUM(Fasering!$D$5:$D$11)</f>
        <v>3057.1761241065233</v>
      </c>
      <c r="AN32" s="82">
        <f>($AK$3+(O32+X32)*12*7.57%)*SUM(Fasering!$D$5:$D$12)</f>
        <v>3891.0067758796013</v>
      </c>
      <c r="AO32" s="5">
        <f>($AK$3+(I32+AA32)*12*7.57%)*SUM(Fasering!$D$5)</f>
        <v>0</v>
      </c>
      <c r="AP32" s="112">
        <f>($AK$3+(J32+AB32)*12*7.57%)*SUM(Fasering!$D$5:$D$7)</f>
        <v>616.74715121098393</v>
      </c>
      <c r="AQ32" s="112">
        <f>($AK$3+(K32+AC32)*12*7.57%)*SUM(Fasering!$D$5:$D$8)</f>
        <v>1093.2094601427734</v>
      </c>
      <c r="AR32" s="9">
        <f>($AK$3+(L32+AD32)*12*7.57%)*SUM(Fasering!$D$5:$D$9)</f>
        <v>1659.0640935374986</v>
      </c>
      <c r="AS32" s="9">
        <f>($AK$3+(M32+AE32)*12*7.57%)*SUM(Fasering!$D$5:$D$10)</f>
        <v>2314.3110513951592</v>
      </c>
      <c r="AT32" s="9">
        <f>($AK$3+(N32+AF32)*12*7.57%)*SUM(Fasering!$D$5:$D$11)</f>
        <v>3057.1761241065233</v>
      </c>
      <c r="AU32" s="82">
        <f>($AK$3+(O32+AG32)*12*7.57%)*SUM(Fasering!$D$5:$D$12)</f>
        <v>3891.0067758796013</v>
      </c>
    </row>
    <row r="33" spans="1:47" ht="15" x14ac:dyDescent="0.3">
      <c r="A33" s="32">
        <f t="shared" si="8"/>
        <v>23</v>
      </c>
      <c r="B33" s="129">
        <v>36628.620000000003</v>
      </c>
      <c r="C33" s="130"/>
      <c r="D33" s="129">
        <f t="shared" si="0"/>
        <v>51287.393724000001</v>
      </c>
      <c r="E33" s="131">
        <f t="shared" si="1"/>
        <v>1271.3812806675278</v>
      </c>
      <c r="F33" s="129">
        <f t="shared" si="2"/>
        <v>4273.9494770000001</v>
      </c>
      <c r="G33" s="131">
        <f t="shared" si="3"/>
        <v>105.94844005562732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2510.4579982342266</v>
      </c>
      <c r="K33" s="45">
        <f>GEW!$E$12+($F33-GEW!$E$12)*SUM(Fasering!$D$5:$D$8)</f>
        <v>2863.3149393089088</v>
      </c>
      <c r="L33" s="45">
        <f>GEW!$E$12+($F33-GEW!$E$12)*SUM(Fasering!$D$5:$D$9)</f>
        <v>3216.1718803835911</v>
      </c>
      <c r="M33" s="45">
        <f>GEW!$E$12+($F33-GEW!$E$12)*SUM(Fasering!$D$5:$D$10)</f>
        <v>3569.0288214582733</v>
      </c>
      <c r="N33" s="45">
        <f>GEW!$E$12+($F33-GEW!$E$12)*SUM(Fasering!$D$5:$D$11)</f>
        <v>3921.0925359253188</v>
      </c>
      <c r="O33" s="72">
        <f>GEW!$E$12+($F33-GEW!$E$12)*SUM(Fasering!$D$5:$D$12)</f>
        <v>4273.949477000001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6"/>
        <v>0</v>
      </c>
      <c r="Z33" s="131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625.42421382465579</v>
      </c>
      <c r="AJ33" s="112">
        <f>($AK$3+(K33+T33)*12*7.57%)*SUM(Fasering!$D$5:$D$8)</f>
        <v>1114.7001676550979</v>
      </c>
      <c r="AK33" s="9">
        <f>($AK$3+(L33+U33)*12*7.57%)*SUM(Fasering!$D$5:$D$9)</f>
        <v>1699.0814685438756</v>
      </c>
      <c r="AL33" s="9">
        <f>($AK$3+(M33+V33)*12*7.57%)*SUM(Fasering!$D$5:$D$10)</f>
        <v>2378.5681164909893</v>
      </c>
      <c r="AM33" s="9">
        <f>($AK$3+(N33+W33)*12*7.57%)*SUM(Fasering!$D$5:$D$11)</f>
        <v>3151.312160796333</v>
      </c>
      <c r="AN33" s="82">
        <f>($AK$3+(O33+X33)*12*7.57%)*SUM(Fasering!$D$5:$D$12)</f>
        <v>4020.7957049068018</v>
      </c>
      <c r="AO33" s="5">
        <f>($AK$3+(I33+AA33)*12*7.57%)*SUM(Fasering!$D$5)</f>
        <v>0</v>
      </c>
      <c r="AP33" s="112">
        <f>($AK$3+(J33+AB33)*12*7.57%)*SUM(Fasering!$D$5:$D$7)</f>
        <v>625.42421382465579</v>
      </c>
      <c r="AQ33" s="112">
        <f>($AK$3+(K33+AC33)*12*7.57%)*SUM(Fasering!$D$5:$D$8)</f>
        <v>1114.7001676550979</v>
      </c>
      <c r="AR33" s="9">
        <f>($AK$3+(L33+AD33)*12*7.57%)*SUM(Fasering!$D$5:$D$9)</f>
        <v>1699.0814685438756</v>
      </c>
      <c r="AS33" s="9">
        <f>($AK$3+(M33+AE33)*12*7.57%)*SUM(Fasering!$D$5:$D$10)</f>
        <v>2378.5681164909893</v>
      </c>
      <c r="AT33" s="9">
        <f>($AK$3+(N33+AF33)*12*7.57%)*SUM(Fasering!$D$5:$D$11)</f>
        <v>3151.312160796333</v>
      </c>
      <c r="AU33" s="82">
        <f>($AK$3+(O33+AG33)*12*7.57%)*SUM(Fasering!$D$5:$D$12)</f>
        <v>4020.7957049068018</v>
      </c>
    </row>
    <row r="34" spans="1:47" ht="15" x14ac:dyDescent="0.3">
      <c r="A34" s="32">
        <f t="shared" si="8"/>
        <v>24</v>
      </c>
      <c r="B34" s="129">
        <v>37839.919999999998</v>
      </c>
      <c r="C34" s="130"/>
      <c r="D34" s="129">
        <f t="shared" si="0"/>
        <v>52983.455983999993</v>
      </c>
      <c r="E34" s="131">
        <f t="shared" si="1"/>
        <v>1313.4255658541542</v>
      </c>
      <c r="F34" s="129">
        <f t="shared" si="2"/>
        <v>4415.2879986666658</v>
      </c>
      <c r="G34" s="131">
        <f t="shared" si="3"/>
        <v>109.45213048784618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2547.0030082928533</v>
      </c>
      <c r="K34" s="45">
        <f>GEW!$E$12+($F34-GEW!$E$12)*SUM(Fasering!$D$5:$D$8)</f>
        <v>2920.8280790101953</v>
      </c>
      <c r="L34" s="45">
        <f>GEW!$E$12+($F34-GEW!$E$12)*SUM(Fasering!$D$5:$D$9)</f>
        <v>3294.6531497275373</v>
      </c>
      <c r="M34" s="45">
        <f>GEW!$E$12+($F34-GEW!$E$12)*SUM(Fasering!$D$5:$D$10)</f>
        <v>3668.4782204448798</v>
      </c>
      <c r="N34" s="45">
        <f>GEW!$E$12+($F34-GEW!$E$12)*SUM(Fasering!$D$5:$D$11)</f>
        <v>4041.4629279493247</v>
      </c>
      <c r="O34" s="72">
        <f>GEW!$E$12+($F34-GEW!$E$12)*SUM(Fasering!$D$5:$D$12)</f>
        <v>4415.2879986666667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6"/>
        <v>0</v>
      </c>
      <c r="Z34" s="131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634.00787868152611</v>
      </c>
      <c r="AJ34" s="112">
        <f>($AK$3+(K34+T34)*12*7.57%)*SUM(Fasering!$D$5:$D$8)</f>
        <v>1135.959554504763</v>
      </c>
      <c r="AK34" s="9">
        <f>($AK$3+(L34+U34)*12*7.57%)*SUM(Fasering!$D$5:$D$9)</f>
        <v>1738.6681064189115</v>
      </c>
      <c r="AL34" s="9">
        <f>($AK$3+(M34+V34)*12*7.57%)*SUM(Fasering!$D$5:$D$10)</f>
        <v>2442.133534423971</v>
      </c>
      <c r="AM34" s="9">
        <f>($AK$3+(N34+W34)*12*7.57%)*SUM(Fasering!$D$5:$D$11)</f>
        <v>3244.4349404598361</v>
      </c>
      <c r="AN34" s="82">
        <f>($AK$3+(O34+X34)*12*7.57%)*SUM(Fasering!$D$5:$D$12)</f>
        <v>4149.1876179888013</v>
      </c>
      <c r="AO34" s="5">
        <f>($AK$3+(I34+AA34)*12*7.57%)*SUM(Fasering!$D$5)</f>
        <v>0</v>
      </c>
      <c r="AP34" s="112">
        <f>($AK$3+(J34+AB34)*12*7.57%)*SUM(Fasering!$D$5:$D$7)</f>
        <v>634.00787868152611</v>
      </c>
      <c r="AQ34" s="112">
        <f>($AK$3+(K34+AC34)*12*7.57%)*SUM(Fasering!$D$5:$D$8)</f>
        <v>1135.959554504763</v>
      </c>
      <c r="AR34" s="9">
        <f>($AK$3+(L34+AD34)*12*7.57%)*SUM(Fasering!$D$5:$D$9)</f>
        <v>1738.6681064189115</v>
      </c>
      <c r="AS34" s="9">
        <f>($AK$3+(M34+AE34)*12*7.57%)*SUM(Fasering!$D$5:$D$10)</f>
        <v>2442.133534423971</v>
      </c>
      <c r="AT34" s="9">
        <f>($AK$3+(N34+AF34)*12*7.57%)*SUM(Fasering!$D$5:$D$11)</f>
        <v>3244.4349404598361</v>
      </c>
      <c r="AU34" s="82">
        <f>($AK$3+(O34+AG34)*12*7.57%)*SUM(Fasering!$D$5:$D$12)</f>
        <v>4149.1876179888013</v>
      </c>
    </row>
    <row r="35" spans="1:47" ht="15" x14ac:dyDescent="0.3">
      <c r="A35" s="32">
        <f t="shared" si="8"/>
        <v>25</v>
      </c>
      <c r="B35" s="129">
        <v>37853.1</v>
      </c>
      <c r="C35" s="130"/>
      <c r="D35" s="129">
        <f t="shared" si="0"/>
        <v>53001.910619999995</v>
      </c>
      <c r="E35" s="131">
        <f t="shared" si="1"/>
        <v>1313.8830443307988</v>
      </c>
      <c r="F35" s="129">
        <f t="shared" si="2"/>
        <v>4416.8258849999993</v>
      </c>
      <c r="G35" s="131">
        <f t="shared" si="3"/>
        <v>109.49025369423323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2547.4006498618887</v>
      </c>
      <c r="K35" s="45">
        <f>GEW!$E$12+($F35-GEW!$E$12)*SUM(Fasering!$D$5:$D$8)</f>
        <v>2921.4538721095623</v>
      </c>
      <c r="L35" s="45">
        <f>GEW!$E$12+($F35-GEW!$E$12)*SUM(Fasering!$D$5:$D$9)</f>
        <v>3295.5070943572355</v>
      </c>
      <c r="M35" s="45">
        <f>GEW!$E$12+($F35-GEW!$E$12)*SUM(Fasering!$D$5:$D$10)</f>
        <v>3669.5603166049091</v>
      </c>
      <c r="N35" s="45">
        <f>GEW!$E$12+($F35-GEW!$E$12)*SUM(Fasering!$D$5:$D$11)</f>
        <v>4042.7726627523261</v>
      </c>
      <c r="O35" s="72">
        <f>GEW!$E$12+($F35-GEW!$E$12)*SUM(Fasering!$D$5:$D$12)</f>
        <v>4416.8258850000002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6"/>
        <v>0</v>
      </c>
      <c r="Z35" s="131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634.10127643832743</v>
      </c>
      <c r="AJ35" s="112">
        <f>($AK$3+(K35+T35)*12*7.57%)*SUM(Fasering!$D$5:$D$8)</f>
        <v>1136.1908751674221</v>
      </c>
      <c r="AK35" s="9">
        <f>($AK$3+(L35+U35)*12*7.57%)*SUM(Fasering!$D$5:$D$9)</f>
        <v>1739.0988435502522</v>
      </c>
      <c r="AL35" s="9">
        <f>($AK$3+(M35+V35)*12*7.57%)*SUM(Fasering!$D$5:$D$10)</f>
        <v>2442.825181586818</v>
      </c>
      <c r="AM35" s="9">
        <f>($AK$3+(N35+W35)*12*7.57%)*SUM(Fasering!$D$5:$D$11)</f>
        <v>3245.4481974861419</v>
      </c>
      <c r="AN35" s="82">
        <f>($AK$3+(O35+X35)*12*7.57%)*SUM(Fasering!$D$5:$D$12)</f>
        <v>4150.5846339340014</v>
      </c>
      <c r="AO35" s="5">
        <f>($AK$3+(I35+AA35)*12*7.57%)*SUM(Fasering!$D$5)</f>
        <v>0</v>
      </c>
      <c r="AP35" s="112">
        <f>($AK$3+(J35+AB35)*12*7.57%)*SUM(Fasering!$D$5:$D$7)</f>
        <v>634.10127643832743</v>
      </c>
      <c r="AQ35" s="112">
        <f>($AK$3+(K35+AC35)*12*7.57%)*SUM(Fasering!$D$5:$D$8)</f>
        <v>1136.1908751674221</v>
      </c>
      <c r="AR35" s="9">
        <f>($AK$3+(L35+AD35)*12*7.57%)*SUM(Fasering!$D$5:$D$9)</f>
        <v>1739.0988435502522</v>
      </c>
      <c r="AS35" s="9">
        <f>($AK$3+(M35+AE35)*12*7.57%)*SUM(Fasering!$D$5:$D$10)</f>
        <v>2442.825181586818</v>
      </c>
      <c r="AT35" s="9">
        <f>($AK$3+(N35+AF35)*12*7.57%)*SUM(Fasering!$D$5:$D$11)</f>
        <v>3245.4481974861419</v>
      </c>
      <c r="AU35" s="82">
        <f>($AK$3+(O35+AG35)*12*7.57%)*SUM(Fasering!$D$5:$D$12)</f>
        <v>4150.5846339340014</v>
      </c>
    </row>
    <row r="36" spans="1:47" ht="15" x14ac:dyDescent="0.3">
      <c r="A36" s="32">
        <f t="shared" si="8"/>
        <v>26</v>
      </c>
      <c r="B36" s="129">
        <v>37853.1</v>
      </c>
      <c r="C36" s="130"/>
      <c r="D36" s="129">
        <f t="shared" si="0"/>
        <v>53001.910619999995</v>
      </c>
      <c r="E36" s="131">
        <f t="shared" si="1"/>
        <v>1313.8830443307988</v>
      </c>
      <c r="F36" s="129">
        <f t="shared" si="2"/>
        <v>4416.8258849999993</v>
      </c>
      <c r="G36" s="131">
        <f t="shared" si="3"/>
        <v>109.49025369423323</v>
      </c>
      <c r="H36" s="45">
        <f>'L4'!$H$10</f>
        <v>1760.59</v>
      </c>
      <c r="I36" s="45">
        <f>GEW!$E$12+($F36-GEW!$E$12)*SUM(Fasering!$D$5)</f>
        <v>1895.469409333333</v>
      </c>
      <c r="J36" s="45">
        <f>GEW!$E$12+($F36-GEW!$E$12)*SUM(Fasering!$D$5:$D$7)</f>
        <v>2547.4006498618887</v>
      </c>
      <c r="K36" s="45">
        <f>GEW!$E$12+($F36-GEW!$E$12)*SUM(Fasering!$D$5:$D$8)</f>
        <v>2921.4538721095623</v>
      </c>
      <c r="L36" s="45">
        <f>GEW!$E$12+($F36-GEW!$E$12)*SUM(Fasering!$D$5:$D$9)</f>
        <v>3295.5070943572355</v>
      </c>
      <c r="M36" s="45">
        <f>GEW!$E$12+($F36-GEW!$E$12)*SUM(Fasering!$D$5:$D$10)</f>
        <v>3669.5603166049091</v>
      </c>
      <c r="N36" s="45">
        <f>GEW!$E$12+($F36-GEW!$E$12)*SUM(Fasering!$D$5:$D$11)</f>
        <v>4042.7726627523261</v>
      </c>
      <c r="O36" s="72">
        <f>GEW!$E$12+($F36-GEW!$E$12)*SUM(Fasering!$D$5:$D$12)</f>
        <v>4416.8258850000002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6"/>
        <v>0</v>
      </c>
      <c r="Z36" s="131">
        <f t="shared" si="7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634.10127643832743</v>
      </c>
      <c r="AJ36" s="112">
        <f>($AK$3+(K36+T36)*12*7.57%)*SUM(Fasering!$D$5:$D$8)</f>
        <v>1136.1908751674221</v>
      </c>
      <c r="AK36" s="9">
        <f>($AK$3+(L36+U36)*12*7.57%)*SUM(Fasering!$D$5:$D$9)</f>
        <v>1739.0988435502522</v>
      </c>
      <c r="AL36" s="9">
        <f>($AK$3+(M36+V36)*12*7.57%)*SUM(Fasering!$D$5:$D$10)</f>
        <v>2442.825181586818</v>
      </c>
      <c r="AM36" s="9">
        <f>($AK$3+(N36+W36)*12*7.57%)*SUM(Fasering!$D$5:$D$11)</f>
        <v>3245.4481974861419</v>
      </c>
      <c r="AN36" s="82">
        <f>($AK$3+(O36+X36)*12*7.57%)*SUM(Fasering!$D$5:$D$12)</f>
        <v>4150.5846339340014</v>
      </c>
      <c r="AO36" s="5">
        <f>($AK$3+(I36+AA36)*12*7.57%)*SUM(Fasering!$D$5)</f>
        <v>0</v>
      </c>
      <c r="AP36" s="112">
        <f>($AK$3+(J36+AB36)*12*7.57%)*SUM(Fasering!$D$5:$D$7)</f>
        <v>634.10127643832743</v>
      </c>
      <c r="AQ36" s="112">
        <f>($AK$3+(K36+AC36)*12*7.57%)*SUM(Fasering!$D$5:$D$8)</f>
        <v>1136.1908751674221</v>
      </c>
      <c r="AR36" s="9">
        <f>($AK$3+(L36+AD36)*12*7.57%)*SUM(Fasering!$D$5:$D$9)</f>
        <v>1739.0988435502522</v>
      </c>
      <c r="AS36" s="9">
        <f>($AK$3+(M36+AE36)*12*7.57%)*SUM(Fasering!$D$5:$D$10)</f>
        <v>2442.825181586818</v>
      </c>
      <c r="AT36" s="9">
        <f>($AK$3+(N36+AF36)*12*7.57%)*SUM(Fasering!$D$5:$D$11)</f>
        <v>3245.4481974861419</v>
      </c>
      <c r="AU36" s="82">
        <f>($AK$3+(O36+AG36)*12*7.57%)*SUM(Fasering!$D$5:$D$12)</f>
        <v>4150.5846339340014</v>
      </c>
    </row>
    <row r="37" spans="1:47" ht="15" x14ac:dyDescent="0.3">
      <c r="A37" s="32">
        <f t="shared" si="8"/>
        <v>27</v>
      </c>
      <c r="B37" s="129">
        <v>37866.239999999998</v>
      </c>
      <c r="C37" s="130"/>
      <c r="D37" s="129">
        <f t="shared" si="0"/>
        <v>53020.30924799999</v>
      </c>
      <c r="E37" s="131">
        <f t="shared" si="1"/>
        <v>1314.33913440539</v>
      </c>
      <c r="F37" s="129">
        <f t="shared" si="2"/>
        <v>4418.3591039999992</v>
      </c>
      <c r="G37" s="131">
        <f t="shared" si="3"/>
        <v>109.52826120044917</v>
      </c>
      <c r="H37" s="45">
        <f>'L4'!$H$10</f>
        <v>1760.59</v>
      </c>
      <c r="I37" s="45">
        <f>GEW!$E$12+($F37-GEW!$E$12)*SUM(Fasering!$D$5)</f>
        <v>1895.469409333333</v>
      </c>
      <c r="J37" s="45">
        <f>GEW!$E$12+($F37-GEW!$E$12)*SUM(Fasering!$D$5:$D$7)</f>
        <v>2547.7970846279832</v>
      </c>
      <c r="K37" s="45">
        <f>GEW!$E$12+($F37-GEW!$E$12)*SUM(Fasering!$D$5:$D$8)</f>
        <v>2922.0777659885971</v>
      </c>
      <c r="L37" s="45">
        <f>GEW!$E$12+($F37-GEW!$E$12)*SUM(Fasering!$D$5:$D$9)</f>
        <v>3296.358447349211</v>
      </c>
      <c r="M37" s="45">
        <f>GEW!$E$12+($F37-GEW!$E$12)*SUM(Fasering!$D$5:$D$10)</f>
        <v>3670.6391287098245</v>
      </c>
      <c r="N37" s="45">
        <f>GEW!$E$12+($F37-GEW!$E$12)*SUM(Fasering!$D$5:$D$11)</f>
        <v>4044.0784226393862</v>
      </c>
      <c r="O37" s="72">
        <f>GEW!$E$12+($F37-GEW!$E$12)*SUM(Fasering!$D$5:$D$12)</f>
        <v>4418.3591040000001</v>
      </c>
      <c r="P37" s="129">
        <f t="shared" si="4"/>
        <v>0</v>
      </c>
      <c r="Q37" s="131">
        <f t="shared" si="5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6"/>
        <v>0</v>
      </c>
      <c r="Z37" s="131">
        <f t="shared" si="7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634.19439074214927</v>
      </c>
      <c r="AJ37" s="112">
        <f>($AK$3+(K37+T37)*12*7.57%)*SUM(Fasering!$D$5:$D$8)</f>
        <v>1136.4214937946858</v>
      </c>
      <c r="AK37" s="9">
        <f>($AK$3+(L37+U37)*12*7.57%)*SUM(Fasering!$D$5:$D$9)</f>
        <v>1739.5282734368848</v>
      </c>
      <c r="AL37" s="9">
        <f>($AK$3+(M37+V37)*12*7.57%)*SUM(Fasering!$D$5:$D$10)</f>
        <v>2443.514729668746</v>
      </c>
      <c r="AM37" s="9">
        <f>($AK$3+(N37+W37)*12*7.57%)*SUM(Fasering!$D$5:$D$11)</f>
        <v>3246.4583793773159</v>
      </c>
      <c r="AN37" s="82">
        <f>($AK$3+(O37+X37)*12*7.57%)*SUM(Fasering!$D$5:$D$12)</f>
        <v>4151.9774100736013</v>
      </c>
      <c r="AO37" s="5">
        <f>($AK$3+(I37+AA37)*12*7.57%)*SUM(Fasering!$D$5)</f>
        <v>0</v>
      </c>
      <c r="AP37" s="112">
        <f>($AK$3+(J37+AB37)*12*7.57%)*SUM(Fasering!$D$5:$D$7)</f>
        <v>634.19439074214927</v>
      </c>
      <c r="AQ37" s="112">
        <f>($AK$3+(K37+AC37)*12*7.57%)*SUM(Fasering!$D$5:$D$8)</f>
        <v>1136.4214937946858</v>
      </c>
      <c r="AR37" s="9">
        <f>($AK$3+(L37+AD37)*12*7.57%)*SUM(Fasering!$D$5:$D$9)</f>
        <v>1739.5282734368848</v>
      </c>
      <c r="AS37" s="9">
        <f>($AK$3+(M37+AE37)*12*7.57%)*SUM(Fasering!$D$5:$D$10)</f>
        <v>2443.514729668746</v>
      </c>
      <c r="AT37" s="9">
        <f>($AK$3+(N37+AF37)*12*7.57%)*SUM(Fasering!$D$5:$D$11)</f>
        <v>3246.4583793773159</v>
      </c>
      <c r="AU37" s="82">
        <f>($AK$3+(O37+AG37)*12*7.57%)*SUM(Fasering!$D$5:$D$12)</f>
        <v>4151.9774100736013</v>
      </c>
    </row>
    <row r="38" spans="1:47" ht="15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69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  <row r="39" spans="1:47" ht="15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</sheetData>
  <mergeCells count="169"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  <colBreaks count="3" manualBreakCount="3">
    <brk id="15" max="37" man="1"/>
    <brk id="24" max="1048575" man="1"/>
    <brk id="33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38"/>
  <sheetViews>
    <sheetView topLeftCell="AF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43</v>
      </c>
      <c r="B1" s="21" t="s">
        <v>19</v>
      </c>
      <c r="C1" s="21" t="s">
        <v>122</v>
      </c>
      <c r="D1" s="21"/>
      <c r="E1" s="21"/>
      <c r="G1" s="21"/>
      <c r="H1" s="21"/>
      <c r="I1" s="21"/>
      <c r="J1" s="36"/>
      <c r="K1" s="36"/>
      <c r="L1" s="98" t="str">
        <f>D8</f>
        <v>bedragen geldig  voor periode vanaf 10/2021 - let wel: vast bedrag eindejaarspremie = bedrag voor indexatie in november 2021!</v>
      </c>
      <c r="O1" s="24" t="s">
        <v>44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M2"/>
      <c r="AH2" s="76" t="str">
        <f>'L4'!$AH$2</f>
        <v xml:space="preserve"> eindejaarspremie (vast geïndexeerd bedrag =  bedrag VOOR indexatie in november 2021!):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25">
        <f>'L4'!O3</f>
        <v>1.4001999999999999</v>
      </c>
      <c r="AH3" s="77" t="s">
        <v>92</v>
      </c>
      <c r="AK3" s="78">
        <f>'L4'!$AK$3</f>
        <v>138.34</v>
      </c>
      <c r="AR3"/>
    </row>
    <row r="4" spans="1:47" x14ac:dyDescent="0.3">
      <c r="A4" s="24"/>
      <c r="C4"/>
      <c r="D4"/>
      <c r="E4"/>
      <c r="F4"/>
      <c r="G4"/>
      <c r="H4"/>
      <c r="I4"/>
      <c r="J4" s="76"/>
      <c r="K4" s="76"/>
      <c r="L4"/>
      <c r="M4"/>
      <c r="Q4"/>
      <c r="R4"/>
      <c r="S4" s="76"/>
      <c r="T4" s="76"/>
      <c r="U4"/>
      <c r="V4"/>
      <c r="W4"/>
      <c r="X4"/>
      <c r="Y4"/>
      <c r="Z4"/>
      <c r="AA4"/>
      <c r="AB4" s="76"/>
      <c r="AC4" s="76"/>
      <c r="AD4"/>
      <c r="AE4"/>
      <c r="AF4"/>
      <c r="AG4"/>
      <c r="AH4" s="77" t="s">
        <v>47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36"/>
      <c r="K5" s="36"/>
      <c r="L5" s="21"/>
      <c r="M5" s="21"/>
      <c r="N5" s="21"/>
      <c r="O5" s="21"/>
      <c r="P5" s="21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138"/>
      <c r="G9" s="139"/>
      <c r="H9" s="44"/>
      <c r="I9" s="44"/>
      <c r="J9" s="44"/>
      <c r="K9" s="44"/>
      <c r="L9" s="44"/>
      <c r="M9" s="44"/>
      <c r="N9" s="44"/>
      <c r="O9" s="50"/>
      <c r="P9" s="138"/>
      <c r="Q9" s="139"/>
      <c r="R9" s="44"/>
      <c r="S9" s="44"/>
      <c r="T9" s="44"/>
      <c r="U9" s="44"/>
      <c r="V9" s="44"/>
      <c r="W9" s="44"/>
      <c r="X9" s="50"/>
      <c r="Y9" s="138"/>
      <c r="Z9" s="139"/>
      <c r="AA9" s="49"/>
      <c r="AB9" s="44"/>
      <c r="AC9" s="44"/>
      <c r="AD9" s="44"/>
      <c r="AE9" s="44"/>
      <c r="AF9" s="44"/>
      <c r="AG9" s="50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20228.900000000001</v>
      </c>
      <c r="C10" s="130"/>
      <c r="D10" s="129">
        <f t="shared" ref="D10:D37" si="0">B10*$O$3</f>
        <v>28324.50578</v>
      </c>
      <c r="E10" s="131">
        <f t="shared" ref="E10:E37" si="1">D10/40.3399</f>
        <v>702.14615752641919</v>
      </c>
      <c r="F10" s="129">
        <f t="shared" ref="F10:F37" si="2">B10/12*$O$3</f>
        <v>2360.3754816666665</v>
      </c>
      <c r="G10" s="131">
        <f t="shared" ref="G10:G37" si="3">F10/40.3399</f>
        <v>58.512179793868263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2015.6772400746763</v>
      </c>
      <c r="K10" s="45">
        <f>GEW!$E$12+($F10-GEW!$E$12)*SUM(Fasering!$D$5:$D$8)</f>
        <v>2084.6478977651218</v>
      </c>
      <c r="L10" s="45">
        <f>GEW!$E$12+($F10-GEW!$E$12)*SUM(Fasering!$D$5:$D$9)</f>
        <v>2153.6185554555668</v>
      </c>
      <c r="M10" s="45">
        <f>GEW!$E$12+($F10-GEW!$E$12)*SUM(Fasering!$D$5:$D$10)</f>
        <v>2222.5892131460123</v>
      </c>
      <c r="N10" s="45">
        <f>GEW!$E$12+($F10-GEW!$E$12)*SUM(Fasering!$D$5:$D$11)</f>
        <v>2291.4048239762215</v>
      </c>
      <c r="O10" s="55">
        <f>GEW!$E$12+($F10-GEW!$E$12)*SUM(Fasering!$D$5:$D$12)</f>
        <v>2360.3754816666665</v>
      </c>
      <c r="P10" s="129">
        <f t="shared" ref="P10:P37" si="4">((B10&lt;19968.2)*913.03+(B10&gt;19968.2)*(B10&lt;20424.71)*(20424.71-B10+456.51)+(B10&gt;20424.71)*(B10&lt;22659.62)*456.51+(B10&gt;22659.62)*(B10&lt;23116.13)*(23116.13-B10))/12*$O$3</f>
        <v>76.114871999999721</v>
      </c>
      <c r="Q10" s="131">
        <f t="shared" ref="Q10:Q37" si="5">P10/40.3399</f>
        <v>1.8868383907743878</v>
      </c>
      <c r="R10" s="45">
        <f>$P10*SUM(Fasering!$D$5)</f>
        <v>0</v>
      </c>
      <c r="S10" s="45">
        <f>$P10*SUM(Fasering!$D$5:$D$7)</f>
        <v>19.680542360640093</v>
      </c>
      <c r="T10" s="45">
        <f>$P10*SUM(Fasering!$D$5:$D$8)</f>
        <v>30.972485172907902</v>
      </c>
      <c r="U10" s="45">
        <f>$P10*SUM(Fasering!$D$5:$D$9)</f>
        <v>42.264427985175715</v>
      </c>
      <c r="V10" s="45">
        <f>$P10*SUM(Fasering!$D$5:$D$10)</f>
        <v>53.556370797443527</v>
      </c>
      <c r="W10" s="45">
        <f>$P10*SUM(Fasering!$D$5:$D$11)</f>
        <v>64.82292918773193</v>
      </c>
      <c r="X10" s="55">
        <f>$P10*SUM(Fasering!$D$5:$D$12)</f>
        <v>76.114871999999735</v>
      </c>
      <c r="Y10" s="129">
        <f t="shared" ref="Y10:Y37" si="6">((B10&lt;19968.2)*456.51+(B10&gt;19968.2)*(B10&lt;20196.46)*(20196.46-B10+228.26)+(B10&gt;20196.46)*(B10&lt;22659.62)*228.26+(B10&gt;22659.62)*(B10&lt;22887.88)*(22887.88-B10))/12*$O$3</f>
        <v>26.63413766666666</v>
      </c>
      <c r="Z10" s="131">
        <f t="shared" ref="Z10:Z37" si="7">Y10/40.3399</f>
        <v>0.66024302654857003</v>
      </c>
      <c r="AA10" s="54">
        <f>$Y10*SUM(Fasering!$D$5)</f>
        <v>0</v>
      </c>
      <c r="AB10" s="45">
        <f>$Y10*SUM(Fasering!$D$5:$D$7)</f>
        <v>6.8866209824008502</v>
      </c>
      <c r="AC10" s="45">
        <f>$Y10*SUM(Fasering!$D$5:$D$8)</f>
        <v>10.837900824086312</v>
      </c>
      <c r="AD10" s="45">
        <f>$Y10*SUM(Fasering!$D$5:$D$9)</f>
        <v>14.789180665771772</v>
      </c>
      <c r="AE10" s="45">
        <f>$Y10*SUM(Fasering!$D$5:$D$10)</f>
        <v>18.740460507457232</v>
      </c>
      <c r="AF10" s="45">
        <f>$Y10*SUM(Fasering!$D$5:$D$11)</f>
        <v>22.682857824981205</v>
      </c>
      <c r="AG10" s="55">
        <f>$Y10*SUM(Fasering!$D$5:$D$12)</f>
        <v>26.634137666666668</v>
      </c>
      <c r="AH10" s="5">
        <f>($AK$3+(I10+R10)*12*7.57%)*SUM(Fasering!$D$5)</f>
        <v>0</v>
      </c>
      <c r="AI10" s="112">
        <f>($AK$3+(J10+S10)*12*7.57%)*SUM(Fasering!$D$5:$D$7)</f>
        <v>513.83302752309532</v>
      </c>
      <c r="AJ10" s="112">
        <f>($AK$3+(K10+T10)*12*7.57%)*SUM(Fasering!$D$5:$D$8)</f>
        <v>838.3193631670091</v>
      </c>
      <c r="AK10" s="9">
        <f>($AK$3+(L10+U10)*12*7.57%)*SUM(Fasering!$D$5:$D$9)</f>
        <v>1184.438835609554</v>
      </c>
      <c r="AL10" s="9">
        <f>($AK$3+(M10+V10)*12*7.57%)*SUM(Fasering!$D$5:$D$10)</f>
        <v>1552.1914448507298</v>
      </c>
      <c r="AM10" s="9">
        <f>($AK$3+(N10+W10)*12*7.57%)*SUM(Fasering!$D$5:$D$11)</f>
        <v>1940.677585981633</v>
      </c>
      <c r="AN10" s="82">
        <f>($AK$3+(O10+X10)*12*7.57%)*SUM(Fasering!$D$5:$D$12)</f>
        <v>2351.6478372708002</v>
      </c>
      <c r="AO10" s="5">
        <f>($AK$3+(I10+AA10)*12*7.57%)*SUM(Fasering!$D$5)</f>
        <v>0</v>
      </c>
      <c r="AP10" s="112">
        <f>($AK$3+(J10+AB10)*12*7.57%)*SUM(Fasering!$D$5:$D$7)</f>
        <v>510.82800075911899</v>
      </c>
      <c r="AQ10" s="112">
        <f>($AK$3+(K10+AC10)*12*7.57%)*SUM(Fasering!$D$5:$D$8)</f>
        <v>830.87673492671422</v>
      </c>
      <c r="AR10" s="9">
        <f>($AK$3+(L10+AD10)*12*7.57%)*SUM(Fasering!$D$5:$D$9)</f>
        <v>1170.5800808359324</v>
      </c>
      <c r="AS10" s="9">
        <f>($AK$3+(M10+AE10)*12*7.57%)*SUM(Fasering!$D$5:$D$10)</f>
        <v>1529.9380384867734</v>
      </c>
      <c r="AT10" s="9">
        <f>($AK$3+(N10+AF10)*12*7.57%)*SUM(Fasering!$D$5:$D$11)</f>
        <v>1908.0765408696832</v>
      </c>
      <c r="AU10" s="82">
        <f>($AK$3+(O10+AG10)*12*7.57%)*SUM(Fasering!$D$5:$D$12)</f>
        <v>2306.6995382024002</v>
      </c>
    </row>
    <row r="11" spans="1:47" x14ac:dyDescent="0.3">
      <c r="A11" s="32">
        <f t="shared" ref="A11:A37" si="8">+A10+1</f>
        <v>1</v>
      </c>
      <c r="B11" s="129">
        <v>20614.2</v>
      </c>
      <c r="C11" s="130"/>
      <c r="D11" s="129">
        <f t="shared" si="0"/>
        <v>28864.002839999997</v>
      </c>
      <c r="E11" s="131">
        <f t="shared" si="1"/>
        <v>715.51994030723915</v>
      </c>
      <c r="F11" s="129">
        <f t="shared" si="2"/>
        <v>2405.3335699999998</v>
      </c>
      <c r="G11" s="131">
        <f t="shared" si="3"/>
        <v>59.626661692269934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2027.3017694031573</v>
      </c>
      <c r="K11" s="45">
        <f>GEW!$E$12+($F11-GEW!$E$12)*SUM(Fasering!$D$5:$D$8)</f>
        <v>2102.9421376123155</v>
      </c>
      <c r="L11" s="45">
        <f>GEW!$E$12+($F11-GEW!$E$12)*SUM(Fasering!$D$5:$D$9)</f>
        <v>2178.5825058214737</v>
      </c>
      <c r="M11" s="45">
        <f>GEW!$E$12+($F11-GEW!$E$12)*SUM(Fasering!$D$5:$D$10)</f>
        <v>2254.2228740306318</v>
      </c>
      <c r="N11" s="45">
        <f>GEW!$E$12+($F11-GEW!$E$12)*SUM(Fasering!$D$5:$D$11)</f>
        <v>2329.6932017908416</v>
      </c>
      <c r="O11" s="55">
        <f>GEW!$E$12+($F11-GEW!$E$12)*SUM(Fasering!$D$5:$D$12)</f>
        <v>2405.3335699999998</v>
      </c>
      <c r="P11" s="129">
        <f t="shared" si="4"/>
        <v>53.267108499999992</v>
      </c>
      <c r="Q11" s="131">
        <f t="shared" si="5"/>
        <v>1.320457128054358</v>
      </c>
      <c r="R11" s="45">
        <f>$P11*SUM(Fasering!$D$5)</f>
        <v>0</v>
      </c>
      <c r="S11" s="45">
        <f>$P11*SUM(Fasering!$D$5:$D$7)</f>
        <v>13.77294026406647</v>
      </c>
      <c r="T11" s="45">
        <f>$P11*SUM(Fasering!$D$5:$D$8)</f>
        <v>21.675326843089643</v>
      </c>
      <c r="U11" s="45">
        <f>$P11*SUM(Fasering!$D$5:$D$9)</f>
        <v>29.577713422112819</v>
      </c>
      <c r="V11" s="45">
        <f>$P11*SUM(Fasering!$D$5:$D$10)</f>
        <v>37.480100001135995</v>
      </c>
      <c r="W11" s="45">
        <f>$P11*SUM(Fasering!$D$5:$D$11)</f>
        <v>45.364721920976827</v>
      </c>
      <c r="X11" s="55">
        <f>$P11*SUM(Fasering!$D$5:$D$12)</f>
        <v>53.267108500000006</v>
      </c>
      <c r="Y11" s="129">
        <f t="shared" si="6"/>
        <v>26.63413766666666</v>
      </c>
      <c r="Z11" s="131">
        <f t="shared" si="7"/>
        <v>0.66024302654857003</v>
      </c>
      <c r="AA11" s="54">
        <f>$Y11*SUM(Fasering!$D$5)</f>
        <v>0</v>
      </c>
      <c r="AB11" s="45">
        <f>$Y11*SUM(Fasering!$D$5:$D$7)</f>
        <v>6.8866209824008502</v>
      </c>
      <c r="AC11" s="45">
        <f>$Y11*SUM(Fasering!$D$5:$D$8)</f>
        <v>10.837900824086312</v>
      </c>
      <c r="AD11" s="45">
        <f>$Y11*SUM(Fasering!$D$5:$D$9)</f>
        <v>14.789180665771772</v>
      </c>
      <c r="AE11" s="45">
        <f>$Y11*SUM(Fasering!$D$5:$D$10)</f>
        <v>18.740460507457232</v>
      </c>
      <c r="AF11" s="45">
        <f>$Y11*SUM(Fasering!$D$5:$D$11)</f>
        <v>22.682857824981205</v>
      </c>
      <c r="AG11" s="55">
        <f>$Y11*SUM(Fasering!$D$5:$D$12)</f>
        <v>26.634137666666668</v>
      </c>
      <c r="AH11" s="5">
        <f>($AK$3+(I11+R11)*12*7.57%)*SUM(Fasering!$D$5)</f>
        <v>0</v>
      </c>
      <c r="AI11" s="112">
        <f>($AK$3+(J11+S11)*12*7.57%)*SUM(Fasering!$D$5:$D$7)</f>
        <v>515.17581515103905</v>
      </c>
      <c r="AJ11" s="112">
        <f>($AK$3+(K11+T11)*12*7.57%)*SUM(Fasering!$D$5:$D$8)</f>
        <v>841.64508034206347</v>
      </c>
      <c r="AK11" s="9">
        <f>($AK$3+(L11+U11)*12*7.57%)*SUM(Fasering!$D$5:$D$9)</f>
        <v>1190.6315806033133</v>
      </c>
      <c r="AL11" s="9">
        <f>($AK$3+(M11+V11)*12*7.57%)*SUM(Fasering!$D$5:$D$10)</f>
        <v>1562.1353159347891</v>
      </c>
      <c r="AM11" s="9">
        <f>($AK$3+(N11+W11)*12*7.57%)*SUM(Fasering!$D$5:$D$11)</f>
        <v>1955.2452698901923</v>
      </c>
      <c r="AN11" s="82">
        <f>($AK$3+(O11+X11)*12*7.57%)*SUM(Fasering!$D$5:$D$12)</f>
        <v>2371.7328563494007</v>
      </c>
      <c r="AO11" s="5">
        <f>($AK$3+(I11+AA11)*12*7.57%)*SUM(Fasering!$D$5)</f>
        <v>0</v>
      </c>
      <c r="AP11" s="112">
        <f>($AK$3+(J11+AB11)*12*7.57%)*SUM(Fasering!$D$5:$D$7)</f>
        <v>513.55836158579461</v>
      </c>
      <c r="AQ11" s="112">
        <f>($AK$3+(K11+AC11)*12*7.57%)*SUM(Fasering!$D$5:$D$8)</f>
        <v>837.63909086923559</v>
      </c>
      <c r="AR11" s="9">
        <f>($AK$3+(L11+AD11)*12*7.57%)*SUM(Fasering!$D$5:$D$9)</f>
        <v>1183.172115487341</v>
      </c>
      <c r="AS11" s="9">
        <f>($AK$3+(M11+AE11)*12*7.57%)*SUM(Fasering!$D$5:$D$10)</f>
        <v>1550.1574354401112</v>
      </c>
      <c r="AT11" s="9">
        <f>($AK$3+(N11+AF11)*12*7.57%)*SUM(Fasering!$D$5:$D$11)</f>
        <v>1937.6977800378061</v>
      </c>
      <c r="AU11" s="82">
        <f>($AK$3+(O11+AG11)*12*7.57%)*SUM(Fasering!$D$5:$D$12)</f>
        <v>2347.5394656444</v>
      </c>
    </row>
    <row r="12" spans="1:47" x14ac:dyDescent="0.3">
      <c r="A12" s="32">
        <f t="shared" si="8"/>
        <v>2</v>
      </c>
      <c r="B12" s="129">
        <v>21206.19</v>
      </c>
      <c r="C12" s="130"/>
      <c r="D12" s="129">
        <f t="shared" si="0"/>
        <v>29692.907237999996</v>
      </c>
      <c r="E12" s="131">
        <f t="shared" si="1"/>
        <v>736.06794359926516</v>
      </c>
      <c r="F12" s="129">
        <f t="shared" si="2"/>
        <v>2474.4089364999995</v>
      </c>
      <c r="G12" s="131">
        <f t="shared" si="3"/>
        <v>61.338995299938759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2045.162151228144</v>
      </c>
      <c r="K12" s="45">
        <f>GEW!$E$12+($F12-GEW!$E$12)*SUM(Fasering!$D$5:$D$8)</f>
        <v>2131.050123719609</v>
      </c>
      <c r="L12" s="45">
        <f>GEW!$E$12+($F12-GEW!$E$12)*SUM(Fasering!$D$5:$D$9)</f>
        <v>2216.938096211074</v>
      </c>
      <c r="M12" s="45">
        <f>GEW!$E$12+($F12-GEW!$E$12)*SUM(Fasering!$D$5:$D$10)</f>
        <v>2302.8260687025395</v>
      </c>
      <c r="N12" s="45">
        <f>GEW!$E$12+($F12-GEW!$E$12)*SUM(Fasering!$D$5:$D$11)</f>
        <v>2388.5209640085345</v>
      </c>
      <c r="O12" s="55">
        <f>GEW!$E$12+($F12-GEW!$E$12)*SUM(Fasering!$D$5:$D$12)</f>
        <v>2474.4089364999995</v>
      </c>
      <c r="P12" s="129">
        <f t="shared" si="4"/>
        <v>53.267108499999992</v>
      </c>
      <c r="Q12" s="131">
        <f t="shared" si="5"/>
        <v>1.320457128054358</v>
      </c>
      <c r="R12" s="45">
        <f>$P12*SUM(Fasering!$D$5)</f>
        <v>0</v>
      </c>
      <c r="S12" s="45">
        <f>$P12*SUM(Fasering!$D$5:$D$7)</f>
        <v>13.77294026406647</v>
      </c>
      <c r="T12" s="45">
        <f>$P12*SUM(Fasering!$D$5:$D$8)</f>
        <v>21.675326843089643</v>
      </c>
      <c r="U12" s="45">
        <f>$P12*SUM(Fasering!$D$5:$D$9)</f>
        <v>29.577713422112819</v>
      </c>
      <c r="V12" s="45">
        <f>$P12*SUM(Fasering!$D$5:$D$10)</f>
        <v>37.480100001135995</v>
      </c>
      <c r="W12" s="45">
        <f>$P12*SUM(Fasering!$D$5:$D$11)</f>
        <v>45.364721920976827</v>
      </c>
      <c r="X12" s="55">
        <f>$P12*SUM(Fasering!$D$5:$D$12)</f>
        <v>53.267108500000006</v>
      </c>
      <c r="Y12" s="129">
        <f t="shared" si="6"/>
        <v>26.63413766666666</v>
      </c>
      <c r="Z12" s="131">
        <f t="shared" si="7"/>
        <v>0.66024302654857003</v>
      </c>
      <c r="AA12" s="54">
        <f>$Y12*SUM(Fasering!$D$5)</f>
        <v>0</v>
      </c>
      <c r="AB12" s="45">
        <f>$Y12*SUM(Fasering!$D$5:$D$7)</f>
        <v>6.8866209824008502</v>
      </c>
      <c r="AC12" s="45">
        <f>$Y12*SUM(Fasering!$D$5:$D$8)</f>
        <v>10.837900824086312</v>
      </c>
      <c r="AD12" s="45">
        <f>$Y12*SUM(Fasering!$D$5:$D$9)</f>
        <v>14.789180665771772</v>
      </c>
      <c r="AE12" s="45">
        <f>$Y12*SUM(Fasering!$D$5:$D$10)</f>
        <v>18.740460507457232</v>
      </c>
      <c r="AF12" s="45">
        <f>$Y12*SUM(Fasering!$D$5:$D$11)</f>
        <v>22.682857824981205</v>
      </c>
      <c r="AG12" s="55">
        <f>$Y12*SUM(Fasering!$D$5:$D$12)</f>
        <v>26.634137666666668</v>
      </c>
      <c r="AH12" s="5">
        <f>($AK$3+(I12+R12)*12*7.57%)*SUM(Fasering!$D$5)</f>
        <v>0</v>
      </c>
      <c r="AI12" s="112">
        <f>($AK$3+(J12+S12)*12*7.57%)*SUM(Fasering!$D$5:$D$7)</f>
        <v>519.3708483869168</v>
      </c>
      <c r="AJ12" s="112">
        <f>($AK$3+(K12+T12)*12*7.57%)*SUM(Fasering!$D$5:$D$8)</f>
        <v>852.03502867949692</v>
      </c>
      <c r="AK12" s="9">
        <f>($AK$3+(L12+U12)*12*7.57%)*SUM(Fasering!$D$5:$D$9)</f>
        <v>1209.9784754729924</v>
      </c>
      <c r="AL12" s="9">
        <f>($AK$3+(M12+V12)*12*7.57%)*SUM(Fasering!$D$5:$D$10)</f>
        <v>1593.2011887674041</v>
      </c>
      <c r="AM12" s="9">
        <f>($AK$3+(N12+W12)*12*7.57%)*SUM(Fasering!$D$5:$D$11)</f>
        <v>2000.7565010740416</v>
      </c>
      <c r="AN12" s="82">
        <f>($AK$3+(O12+X12)*12*7.57%)*SUM(Fasering!$D$5:$D$12)</f>
        <v>2434.4809192780003</v>
      </c>
      <c r="AO12" s="5">
        <f>($AK$3+(I12+AA12)*12*7.57%)*SUM(Fasering!$D$5)</f>
        <v>0</v>
      </c>
      <c r="AP12" s="112">
        <f>($AK$3+(J12+AB12)*12*7.57%)*SUM(Fasering!$D$5:$D$7)</f>
        <v>517.75339482167237</v>
      </c>
      <c r="AQ12" s="112">
        <f>($AK$3+(K12+AC12)*12*7.57%)*SUM(Fasering!$D$5:$D$8)</f>
        <v>848.02903920666927</v>
      </c>
      <c r="AR12" s="9">
        <f>($AK$3+(L12+AD12)*12*7.57%)*SUM(Fasering!$D$5:$D$9)</f>
        <v>1202.5190103570203</v>
      </c>
      <c r="AS12" s="9">
        <f>($AK$3+(M12+AE12)*12*7.57%)*SUM(Fasering!$D$5:$D$10)</f>
        <v>1581.2233082727259</v>
      </c>
      <c r="AT12" s="9">
        <f>($AK$3+(N12+AF12)*12*7.57%)*SUM(Fasering!$D$5:$D$11)</f>
        <v>1983.2090112216558</v>
      </c>
      <c r="AU12" s="82">
        <f>($AK$3+(O12+AG12)*12*7.57%)*SUM(Fasering!$D$5:$D$12)</f>
        <v>2410.2875285730001</v>
      </c>
    </row>
    <row r="13" spans="1:47" x14ac:dyDescent="0.3">
      <c r="A13" s="32">
        <f t="shared" si="8"/>
        <v>3</v>
      </c>
      <c r="B13" s="129">
        <v>22005.19</v>
      </c>
      <c r="C13" s="130"/>
      <c r="D13" s="129">
        <f t="shared" si="0"/>
        <v>30811.667037999996</v>
      </c>
      <c r="E13" s="131">
        <f t="shared" si="1"/>
        <v>763.80127461892562</v>
      </c>
      <c r="F13" s="129">
        <f t="shared" si="2"/>
        <v>2567.6389198333327</v>
      </c>
      <c r="G13" s="131">
        <f t="shared" si="3"/>
        <v>63.650106218243792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2069.2680399731639</v>
      </c>
      <c r="K13" s="45">
        <f>GEW!$E$12+($F13-GEW!$E$12)*SUM(Fasering!$D$5:$D$8)</f>
        <v>2168.987049849658</v>
      </c>
      <c r="L13" s="45">
        <f>GEW!$E$12+($F13-GEW!$E$12)*SUM(Fasering!$D$5:$D$9)</f>
        <v>2268.7060597261516</v>
      </c>
      <c r="M13" s="45">
        <f>GEW!$E$12+($F13-GEW!$E$12)*SUM(Fasering!$D$5:$D$10)</f>
        <v>2368.4250696026456</v>
      </c>
      <c r="N13" s="45">
        <f>GEW!$E$12+($F13-GEW!$E$12)*SUM(Fasering!$D$5:$D$11)</f>
        <v>2467.9199099568386</v>
      </c>
      <c r="O13" s="55">
        <f>GEW!$E$12+($F13-GEW!$E$12)*SUM(Fasering!$D$5:$D$12)</f>
        <v>2567.6389198333327</v>
      </c>
      <c r="P13" s="129">
        <f t="shared" si="4"/>
        <v>53.267108499999992</v>
      </c>
      <c r="Q13" s="131">
        <f t="shared" si="5"/>
        <v>1.320457128054358</v>
      </c>
      <c r="R13" s="45">
        <f>$P13*SUM(Fasering!$D$5)</f>
        <v>0</v>
      </c>
      <c r="S13" s="45">
        <f>$P13*SUM(Fasering!$D$5:$D$7)</f>
        <v>13.77294026406647</v>
      </c>
      <c r="T13" s="45">
        <f>$P13*SUM(Fasering!$D$5:$D$8)</f>
        <v>21.675326843089643</v>
      </c>
      <c r="U13" s="45">
        <f>$P13*SUM(Fasering!$D$5:$D$9)</f>
        <v>29.577713422112819</v>
      </c>
      <c r="V13" s="45">
        <f>$P13*SUM(Fasering!$D$5:$D$10)</f>
        <v>37.480100001135995</v>
      </c>
      <c r="W13" s="45">
        <f>$P13*SUM(Fasering!$D$5:$D$11)</f>
        <v>45.364721920976827</v>
      </c>
      <c r="X13" s="55">
        <f>$P13*SUM(Fasering!$D$5:$D$12)</f>
        <v>53.267108500000006</v>
      </c>
      <c r="Y13" s="129">
        <f t="shared" si="6"/>
        <v>26.63413766666666</v>
      </c>
      <c r="Z13" s="131">
        <f t="shared" si="7"/>
        <v>0.66024302654857003</v>
      </c>
      <c r="AA13" s="54">
        <f>$Y13*SUM(Fasering!$D$5)</f>
        <v>0</v>
      </c>
      <c r="AB13" s="45">
        <f>$Y13*SUM(Fasering!$D$5:$D$7)</f>
        <v>6.8866209824008502</v>
      </c>
      <c r="AC13" s="45">
        <f>$Y13*SUM(Fasering!$D$5:$D$8)</f>
        <v>10.837900824086312</v>
      </c>
      <c r="AD13" s="45">
        <f>$Y13*SUM(Fasering!$D$5:$D$9)</f>
        <v>14.789180665771772</v>
      </c>
      <c r="AE13" s="45">
        <f>$Y13*SUM(Fasering!$D$5:$D$10)</f>
        <v>18.740460507457232</v>
      </c>
      <c r="AF13" s="45">
        <f>$Y13*SUM(Fasering!$D$5:$D$11)</f>
        <v>22.682857824981205</v>
      </c>
      <c r="AG13" s="55">
        <f>$Y13*SUM(Fasering!$D$5:$D$12)</f>
        <v>26.634137666666668</v>
      </c>
      <c r="AH13" s="5">
        <f>($AK$3+(I13+R13)*12*7.57%)*SUM(Fasering!$D$5)</f>
        <v>0</v>
      </c>
      <c r="AI13" s="112">
        <f>($AK$3+(J13+S13)*12*7.57%)*SUM(Fasering!$D$5:$D$7)</f>
        <v>525.03282165583403</v>
      </c>
      <c r="AJ13" s="112">
        <f>($AK$3+(K13+T13)*12*7.57%)*SUM(Fasering!$D$5:$D$8)</f>
        <v>866.05818569500332</v>
      </c>
      <c r="AK13" s="9">
        <f>($AK$3+(L13+U13)*12*7.57%)*SUM(Fasering!$D$5:$D$9)</f>
        <v>1236.0906885186077</v>
      </c>
      <c r="AL13" s="9">
        <f>($AK$3+(M13+V13)*12*7.57%)*SUM(Fasering!$D$5:$D$10)</f>
        <v>1635.130330126648</v>
      </c>
      <c r="AM13" s="9">
        <f>($AK$3+(N13+W13)*12*7.57%)*SUM(Fasering!$D$5:$D$11)</f>
        <v>2062.1823253546809</v>
      </c>
      <c r="AN13" s="82">
        <f>($AK$3+(O13+X13)*12*7.57%)*SUM(Fasering!$D$5:$D$12)</f>
        <v>2519.1710361380001</v>
      </c>
      <c r="AO13" s="5">
        <f>($AK$3+(I13+AA13)*12*7.57%)*SUM(Fasering!$D$5)</f>
        <v>0</v>
      </c>
      <c r="AP13" s="112">
        <f>($AK$3+(J13+AB13)*12*7.57%)*SUM(Fasering!$D$5:$D$7)</f>
        <v>523.41536809058948</v>
      </c>
      <c r="AQ13" s="112">
        <f>($AK$3+(K13+AC13)*12*7.57%)*SUM(Fasering!$D$5:$D$8)</f>
        <v>862.05219622217544</v>
      </c>
      <c r="AR13" s="9">
        <f>($AK$3+(L13+AD13)*12*7.57%)*SUM(Fasering!$D$5:$D$9)</f>
        <v>1228.6312234026357</v>
      </c>
      <c r="AS13" s="9">
        <f>($AK$3+(M13+AE13)*12*7.57%)*SUM(Fasering!$D$5:$D$10)</f>
        <v>1623.1524496319701</v>
      </c>
      <c r="AT13" s="9">
        <f>($AK$3+(N13+AF13)*12*7.57%)*SUM(Fasering!$D$5:$D$11)</f>
        <v>2044.6348355022951</v>
      </c>
      <c r="AU13" s="82">
        <f>($AK$3+(O13+AG13)*12*7.57%)*SUM(Fasering!$D$5:$D$12)</f>
        <v>2494.9776454329999</v>
      </c>
    </row>
    <row r="14" spans="1:47" x14ac:dyDescent="0.3">
      <c r="A14" s="32">
        <f t="shared" si="8"/>
        <v>4</v>
      </c>
      <c r="B14" s="129">
        <v>22799.46</v>
      </c>
      <c r="C14" s="130"/>
      <c r="D14" s="129">
        <f t="shared" si="0"/>
        <v>31923.803891999996</v>
      </c>
      <c r="E14" s="131">
        <f t="shared" si="1"/>
        <v>791.37042709575371</v>
      </c>
      <c r="F14" s="129">
        <f t="shared" si="2"/>
        <v>2660.3169909999997</v>
      </c>
      <c r="G14" s="131">
        <f t="shared" si="3"/>
        <v>65.947535591312814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2093.2312242704193</v>
      </c>
      <c r="K14" s="45">
        <f>GEW!$E$12+($F14-GEW!$E$12)*SUM(Fasering!$D$5:$D$8)</f>
        <v>2206.6993931754578</v>
      </c>
      <c r="L14" s="45">
        <f>GEW!$E$12+($F14-GEW!$E$12)*SUM(Fasering!$D$5:$D$9)</f>
        <v>2320.1675620804958</v>
      </c>
      <c r="M14" s="45">
        <f>GEW!$E$12+($F14-GEW!$E$12)*SUM(Fasering!$D$5:$D$10)</f>
        <v>2433.6357309855343</v>
      </c>
      <c r="N14" s="45">
        <f>GEW!$E$12+($F14-GEW!$E$12)*SUM(Fasering!$D$5:$D$11)</f>
        <v>2546.8488220949616</v>
      </c>
      <c r="O14" s="55">
        <f>GEW!$E$12+($F14-GEW!$E$12)*SUM(Fasering!$D$5:$D$12)</f>
        <v>2660.3169909999997</v>
      </c>
      <c r="P14" s="129">
        <f t="shared" si="4"/>
        <v>36.950111166666886</v>
      </c>
      <c r="Q14" s="131">
        <f t="shared" si="5"/>
        <v>0.91596932978680878</v>
      </c>
      <c r="R14" s="45">
        <f>$P14*SUM(Fasering!$D$5)</f>
        <v>0</v>
      </c>
      <c r="S14" s="45">
        <f>$P14*SUM(Fasering!$D$5:$D$7)</f>
        <v>9.5539571825851688</v>
      </c>
      <c r="T14" s="45">
        <f>$P14*SUM(Fasering!$D$5:$D$8)</f>
        <v>15.035652562706709</v>
      </c>
      <c r="U14" s="45">
        <f>$P14*SUM(Fasering!$D$5:$D$9)</f>
        <v>20.517347942828248</v>
      </c>
      <c r="V14" s="45">
        <f>$P14*SUM(Fasering!$D$5:$D$10)</f>
        <v>25.999043322949788</v>
      </c>
      <c r="W14" s="45">
        <f>$P14*SUM(Fasering!$D$5:$D$11)</f>
        <v>31.468415786545357</v>
      </c>
      <c r="X14" s="55">
        <f>$P14*SUM(Fasering!$D$5:$D$12)</f>
        <v>36.950111166666893</v>
      </c>
      <c r="Y14" s="129">
        <f t="shared" si="6"/>
        <v>10.317140333333553</v>
      </c>
      <c r="Z14" s="131">
        <f t="shared" si="7"/>
        <v>0.25575522828102087</v>
      </c>
      <c r="AA14" s="54">
        <f>$Y14*SUM(Fasering!$D$5)</f>
        <v>0</v>
      </c>
      <c r="AB14" s="45">
        <f>$Y14*SUM(Fasering!$D$5:$D$7)</f>
        <v>2.6676379009195492</v>
      </c>
      <c r="AC14" s="45">
        <f>$Y14*SUM(Fasering!$D$5:$D$8)</f>
        <v>4.1982265437033748</v>
      </c>
      <c r="AD14" s="45">
        <f>$Y14*SUM(Fasering!$D$5:$D$9)</f>
        <v>5.7288151864871999</v>
      </c>
      <c r="AE14" s="45">
        <f>$Y14*SUM(Fasering!$D$5:$D$10)</f>
        <v>7.259403829271025</v>
      </c>
      <c r="AF14" s="45">
        <f>$Y14*SUM(Fasering!$D$5:$D$11)</f>
        <v>8.7865516905497305</v>
      </c>
      <c r="AG14" s="55">
        <f>$Y14*SUM(Fasering!$D$5:$D$12)</f>
        <v>10.317140333333555</v>
      </c>
      <c r="AH14" s="5">
        <f>($AK$3+(I14+R14)*12*7.57%)*SUM(Fasering!$D$5)</f>
        <v>0</v>
      </c>
      <c r="AI14" s="112">
        <f>($AK$3+(J14+S14)*12*7.57%)*SUM(Fasering!$D$5:$D$7)</f>
        <v>529.67032499297738</v>
      </c>
      <c r="AJ14" s="112">
        <f>($AK$3+(K14+T14)*12*7.57%)*SUM(Fasering!$D$5:$D$8)</f>
        <v>877.54401128406175</v>
      </c>
      <c r="AK14" s="9">
        <f>($AK$3+(L14+U14)*12*7.57%)*SUM(Fasering!$D$5:$D$9)</f>
        <v>1257.4781923777343</v>
      </c>
      <c r="AL14" s="9">
        <f>($AK$3+(M14+V14)*12*7.57%)*SUM(Fasering!$D$5:$D$10)</f>
        <v>1669.472868273996</v>
      </c>
      <c r="AM14" s="9">
        <f>($AK$3+(N14+W14)*12*7.57%)*SUM(Fasering!$D$5:$D$11)</f>
        <v>2112.493842481063</v>
      </c>
      <c r="AN14" s="82">
        <f>($AK$3+(O14+X14)*12*7.57%)*SUM(Fasering!$D$5:$D$12)</f>
        <v>2588.5374356082007</v>
      </c>
      <c r="AO14" s="5">
        <f>($AK$3+(I14+AA14)*12*7.57%)*SUM(Fasering!$D$5)</f>
        <v>0</v>
      </c>
      <c r="AP14" s="112">
        <f>($AK$3+(J14+AB14)*12*7.57%)*SUM(Fasering!$D$5:$D$7)</f>
        <v>528.05287142773273</v>
      </c>
      <c r="AQ14" s="112">
        <f>($AK$3+(K14+AC14)*12*7.57%)*SUM(Fasering!$D$5:$D$8)</f>
        <v>873.53802181123399</v>
      </c>
      <c r="AR14" s="9">
        <f>($AK$3+(L14+AD14)*12*7.57%)*SUM(Fasering!$D$5:$D$9)</f>
        <v>1250.0187272617623</v>
      </c>
      <c r="AS14" s="9">
        <f>($AK$3+(M14+AE14)*12*7.57%)*SUM(Fasering!$D$5:$D$10)</f>
        <v>1657.4949877793176</v>
      </c>
      <c r="AT14" s="9">
        <f>($AK$3+(N14+AF14)*12*7.57%)*SUM(Fasering!$D$5:$D$11)</f>
        <v>2094.9463526286777</v>
      </c>
      <c r="AU14" s="82">
        <f>($AK$3+(O14+AG14)*12*7.57%)*SUM(Fasering!$D$5:$D$12)</f>
        <v>2564.3440449032005</v>
      </c>
    </row>
    <row r="15" spans="1:47" x14ac:dyDescent="0.3">
      <c r="A15" s="32">
        <f t="shared" si="8"/>
        <v>5</v>
      </c>
      <c r="B15" s="129">
        <v>22807.51</v>
      </c>
      <c r="C15" s="130"/>
      <c r="D15" s="129">
        <f t="shared" si="0"/>
        <v>31935.075501999996</v>
      </c>
      <c r="E15" s="131">
        <f t="shared" si="1"/>
        <v>791.64984300903063</v>
      </c>
      <c r="F15" s="129">
        <f t="shared" si="2"/>
        <v>2661.2562918333329</v>
      </c>
      <c r="G15" s="131">
        <f t="shared" si="3"/>
        <v>65.970820250752553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2093.4740933622811</v>
      </c>
      <c r="K15" s="45">
        <f>GEW!$E$12+($F15-GEW!$E$12)*SUM(Fasering!$D$5:$D$8)</f>
        <v>2207.081611267256</v>
      </c>
      <c r="L15" s="45">
        <f>GEW!$E$12+($F15-GEW!$E$12)*SUM(Fasering!$D$5:$D$9)</f>
        <v>2320.6891291722309</v>
      </c>
      <c r="M15" s="45">
        <f>GEW!$E$12+($F15-GEW!$E$12)*SUM(Fasering!$D$5:$D$10)</f>
        <v>2434.2966470772062</v>
      </c>
      <c r="N15" s="45">
        <f>GEW!$E$12+($F15-GEW!$E$12)*SUM(Fasering!$D$5:$D$11)</f>
        <v>2547.648773928358</v>
      </c>
      <c r="O15" s="55">
        <f>GEW!$E$12+($F15-GEW!$E$12)*SUM(Fasering!$D$5:$D$12)</f>
        <v>2661.2562918333329</v>
      </c>
      <c r="P15" s="129">
        <f t="shared" si="4"/>
        <v>36.010810333333637</v>
      </c>
      <c r="Q15" s="131">
        <f t="shared" si="5"/>
        <v>0.89268467034706678</v>
      </c>
      <c r="R15" s="45">
        <f>$P15*SUM(Fasering!$D$5)</f>
        <v>0</v>
      </c>
      <c r="S15" s="45">
        <f>$P15*SUM(Fasering!$D$5:$D$7)</f>
        <v>9.3110880907235991</v>
      </c>
      <c r="T15" s="45">
        <f>$P15*SUM(Fasering!$D$5:$D$8)</f>
        <v>14.653434470908378</v>
      </c>
      <c r="U15" s="45">
        <f>$P15*SUM(Fasering!$D$5:$D$9)</f>
        <v>19.995780851093155</v>
      </c>
      <c r="V15" s="45">
        <f>$P15*SUM(Fasering!$D$5:$D$10)</f>
        <v>25.338127231277934</v>
      </c>
      <c r="W15" s="45">
        <f>$P15*SUM(Fasering!$D$5:$D$11)</f>
        <v>30.668463953148866</v>
      </c>
      <c r="X15" s="55">
        <f>$P15*SUM(Fasering!$D$5:$D$12)</f>
        <v>36.010810333333644</v>
      </c>
      <c r="Y15" s="129">
        <f t="shared" si="6"/>
        <v>9.3778395000003041</v>
      </c>
      <c r="Z15" s="131">
        <f t="shared" si="7"/>
        <v>0.23247056884127884</v>
      </c>
      <c r="AA15" s="54">
        <f>$Y15*SUM(Fasering!$D$5)</f>
        <v>0</v>
      </c>
      <c r="AB15" s="45">
        <f>$Y15*SUM(Fasering!$D$5:$D$7)</f>
        <v>2.4247688090579795</v>
      </c>
      <c r="AC15" s="45">
        <f>$Y15*SUM(Fasering!$D$5:$D$8)</f>
        <v>3.8160084519050437</v>
      </c>
      <c r="AD15" s="45">
        <f>$Y15*SUM(Fasering!$D$5:$D$9)</f>
        <v>5.2072480947521074</v>
      </c>
      <c r="AE15" s="45">
        <f>$Y15*SUM(Fasering!$D$5:$D$10)</f>
        <v>6.5984877375991715</v>
      </c>
      <c r="AF15" s="45">
        <f>$Y15*SUM(Fasering!$D$5:$D$11)</f>
        <v>7.9865998571532417</v>
      </c>
      <c r="AG15" s="55">
        <f>$Y15*SUM(Fasering!$D$5:$D$12)</f>
        <v>9.3778395000003059</v>
      </c>
      <c r="AH15" s="5">
        <f>($AK$3+(I15+R15)*12*7.57%)*SUM(Fasering!$D$5)</f>
        <v>0</v>
      </c>
      <c r="AI15" s="112">
        <f>($AK$3+(J15+S15)*12*7.57%)*SUM(Fasering!$D$5:$D$7)</f>
        <v>529.67032499297738</v>
      </c>
      <c r="AJ15" s="112">
        <f>($AK$3+(K15+T15)*12*7.57%)*SUM(Fasering!$D$5:$D$8)</f>
        <v>877.54401128406175</v>
      </c>
      <c r="AK15" s="9">
        <f>($AK$3+(L15+U15)*12*7.57%)*SUM(Fasering!$D$5:$D$9)</f>
        <v>1257.4781923777343</v>
      </c>
      <c r="AL15" s="9">
        <f>($AK$3+(M15+V15)*12*7.57%)*SUM(Fasering!$D$5:$D$10)</f>
        <v>1669.472868273996</v>
      </c>
      <c r="AM15" s="9">
        <f>($AK$3+(N15+W15)*12*7.57%)*SUM(Fasering!$D$5:$D$11)</f>
        <v>2112.493842481063</v>
      </c>
      <c r="AN15" s="82">
        <f>($AK$3+(O15+X15)*12*7.57%)*SUM(Fasering!$D$5:$D$12)</f>
        <v>2588.5374356082007</v>
      </c>
      <c r="AO15" s="5">
        <f>($AK$3+(I15+AA15)*12*7.57%)*SUM(Fasering!$D$5)</f>
        <v>0</v>
      </c>
      <c r="AP15" s="112">
        <f>($AK$3+(J15+AB15)*12*7.57%)*SUM(Fasering!$D$5:$D$7)</f>
        <v>528.05287142773284</v>
      </c>
      <c r="AQ15" s="112">
        <f>($AK$3+(K15+AC15)*12*7.57%)*SUM(Fasering!$D$5:$D$8)</f>
        <v>873.53802181123399</v>
      </c>
      <c r="AR15" s="9">
        <f>($AK$3+(L15+AD15)*12*7.57%)*SUM(Fasering!$D$5:$D$9)</f>
        <v>1250.0187272617623</v>
      </c>
      <c r="AS15" s="9">
        <f>($AK$3+(M15+AE15)*12*7.57%)*SUM(Fasering!$D$5:$D$10)</f>
        <v>1657.4949877793176</v>
      </c>
      <c r="AT15" s="9">
        <f>($AK$3+(N15+AF15)*12*7.57%)*SUM(Fasering!$D$5:$D$11)</f>
        <v>2094.9463526286772</v>
      </c>
      <c r="AU15" s="82">
        <f>($AK$3+(O15+AG15)*12*7.57%)*SUM(Fasering!$D$5:$D$12)</f>
        <v>2564.3440449032005</v>
      </c>
    </row>
    <row r="16" spans="1:47" x14ac:dyDescent="0.3">
      <c r="A16" s="32">
        <f t="shared" si="8"/>
        <v>6</v>
      </c>
      <c r="B16" s="129">
        <v>23939.58</v>
      </c>
      <c r="C16" s="130"/>
      <c r="D16" s="129">
        <f t="shared" si="0"/>
        <v>33520.199915999998</v>
      </c>
      <c r="E16" s="131">
        <f t="shared" si="1"/>
        <v>830.94405082808828</v>
      </c>
      <c r="F16" s="129">
        <f t="shared" si="2"/>
        <v>2793.3499929999998</v>
      </c>
      <c r="G16" s="131">
        <f t="shared" si="3"/>
        <v>69.245337569007361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2127.6287284956666</v>
      </c>
      <c r="K16" s="45">
        <f>GEW!$E$12+($F16-GEW!$E$12)*SUM(Fasering!$D$5:$D$8)</f>
        <v>2260.8328702960976</v>
      </c>
      <c r="L16" s="45">
        <f>GEW!$E$12+($F16-GEW!$E$12)*SUM(Fasering!$D$5:$D$9)</f>
        <v>2394.037012096529</v>
      </c>
      <c r="M16" s="45">
        <f>GEW!$E$12+($F16-GEW!$E$12)*SUM(Fasering!$D$5:$D$10)</f>
        <v>2527.2411538969604</v>
      </c>
      <c r="N16" s="45">
        <f>GEW!$E$12+($F16-GEW!$E$12)*SUM(Fasering!$D$5:$D$11)</f>
        <v>2660.1458511995688</v>
      </c>
      <c r="O16" s="55">
        <f>GEW!$E$12+($F16-GEW!$E$12)*SUM(Fasering!$D$5:$D$12)</f>
        <v>2793.3499929999998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55">
        <f>$P16*SUM(Fasering!$D$5:$D$12)</f>
        <v>0</v>
      </c>
      <c r="Y16" s="129">
        <f t="shared" si="6"/>
        <v>0</v>
      </c>
      <c r="Z16" s="131">
        <f t="shared" si="7"/>
        <v>0</v>
      </c>
      <c r="AA16" s="54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55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535.50555889571808</v>
      </c>
      <c r="AJ16" s="112">
        <f>($AK$3+(K16+T16)*12*7.57%)*SUM(Fasering!$D$5:$D$8)</f>
        <v>891.99628743477342</v>
      </c>
      <c r="AK16" s="9">
        <f>($AK$3+(L16+U16)*12*7.57%)*SUM(Fasering!$D$5:$D$9)</f>
        <v>1284.3894587512161</v>
      </c>
      <c r="AL16" s="9">
        <f>($AK$3+(M16+V16)*12*7.57%)*SUM(Fasering!$D$5:$D$10)</f>
        <v>1712.6850728450465</v>
      </c>
      <c r="AM16" s="9">
        <f>($AK$3+(N16+W16)*12*7.57%)*SUM(Fasering!$D$5:$D$11)</f>
        <v>2175.7993431117175</v>
      </c>
      <c r="AN16" s="82">
        <f>($AK$3+(O16+X16)*12*7.57%)*SUM(Fasering!$D$5:$D$12)</f>
        <v>2675.8191336412006</v>
      </c>
      <c r="AO16" s="5">
        <f>($AK$3+(I16+AA16)*12*7.57%)*SUM(Fasering!$D$5)</f>
        <v>0</v>
      </c>
      <c r="AP16" s="112">
        <f>($AK$3+(J16+AB16)*12*7.57%)*SUM(Fasering!$D$5:$D$7)</f>
        <v>535.50555889571808</v>
      </c>
      <c r="AQ16" s="112">
        <f>($AK$3+(K16+AC16)*12*7.57%)*SUM(Fasering!$D$5:$D$8)</f>
        <v>891.99628743477342</v>
      </c>
      <c r="AR16" s="9">
        <f>($AK$3+(L16+AD16)*12*7.57%)*SUM(Fasering!$D$5:$D$9)</f>
        <v>1284.3894587512161</v>
      </c>
      <c r="AS16" s="9">
        <f>($AK$3+(M16+AE16)*12*7.57%)*SUM(Fasering!$D$5:$D$10)</f>
        <v>1712.6850728450465</v>
      </c>
      <c r="AT16" s="9">
        <f>($AK$3+(N16+AF16)*12*7.57%)*SUM(Fasering!$D$5:$D$11)</f>
        <v>2175.7993431117175</v>
      </c>
      <c r="AU16" s="82">
        <f>($AK$3+(O16+AG16)*12*7.57%)*SUM(Fasering!$D$5:$D$12)</f>
        <v>2675.8191336412006</v>
      </c>
    </row>
    <row r="17" spans="1:47" x14ac:dyDescent="0.3">
      <c r="A17" s="32">
        <f t="shared" si="8"/>
        <v>7</v>
      </c>
      <c r="B17" s="129">
        <v>25236.69</v>
      </c>
      <c r="C17" s="130"/>
      <c r="D17" s="129">
        <f t="shared" si="0"/>
        <v>35336.413337999998</v>
      </c>
      <c r="E17" s="131">
        <f t="shared" si="1"/>
        <v>875.96680552009298</v>
      </c>
      <c r="F17" s="129">
        <f t="shared" si="2"/>
        <v>2944.7011114999996</v>
      </c>
      <c r="G17" s="131">
        <f t="shared" si="3"/>
        <v>72.997233793341067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2166.7626325633173</v>
      </c>
      <c r="K17" s="45">
        <f>GEW!$E$12+($F17-GEW!$E$12)*SUM(Fasering!$D$5:$D$8)</f>
        <v>2322.4203124144301</v>
      </c>
      <c r="L17" s="45">
        <f>GEW!$E$12+($F17-GEW!$E$12)*SUM(Fasering!$D$5:$D$9)</f>
        <v>2478.0779922655433</v>
      </c>
      <c r="M17" s="45">
        <f>GEW!$E$12+($F17-GEW!$E$12)*SUM(Fasering!$D$5:$D$10)</f>
        <v>2633.7356721166566</v>
      </c>
      <c r="N17" s="45">
        <f>GEW!$E$12+($F17-GEW!$E$12)*SUM(Fasering!$D$5:$D$11)</f>
        <v>2789.0434316488868</v>
      </c>
      <c r="O17" s="55">
        <f>GEW!$E$12+($F17-GEW!$E$12)*SUM(Fasering!$D$5:$D$12)</f>
        <v>2944.7011114999996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55">
        <f>$P17*SUM(Fasering!$D$5:$D$12)</f>
        <v>0</v>
      </c>
      <c r="Y17" s="129">
        <f t="shared" si="6"/>
        <v>0</v>
      </c>
      <c r="Z17" s="131">
        <f t="shared" si="7"/>
        <v>0</v>
      </c>
      <c r="AA17" s="54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55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544.69730125722651</v>
      </c>
      <c r="AJ17" s="112">
        <f>($AK$3+(K17+T17)*12*7.57%)*SUM(Fasering!$D$5:$D$8)</f>
        <v>914.7617157156036</v>
      </c>
      <c r="AK17" s="9">
        <f>($AK$3+(L17+U17)*12*7.57%)*SUM(Fasering!$D$5:$D$9)</f>
        <v>1326.7804633364453</v>
      </c>
      <c r="AL17" s="9">
        <f>($AK$3+(M17+V17)*12*7.57%)*SUM(Fasering!$D$5:$D$10)</f>
        <v>1780.7535441197522</v>
      </c>
      <c r="AM17" s="9">
        <f>($AK$3+(N17+W17)*12*7.57%)*SUM(Fasering!$D$5:$D$11)</f>
        <v>2275.5190564191776</v>
      </c>
      <c r="AN17" s="82">
        <f>($AK$3+(O17+X17)*12*7.57%)*SUM(Fasering!$D$5:$D$12)</f>
        <v>2813.3064896866008</v>
      </c>
      <c r="AO17" s="5">
        <f>($AK$3+(I17+AA17)*12*7.57%)*SUM(Fasering!$D$5)</f>
        <v>0</v>
      </c>
      <c r="AP17" s="112">
        <f>($AK$3+(J17+AB17)*12*7.57%)*SUM(Fasering!$D$5:$D$7)</f>
        <v>544.69730125722651</v>
      </c>
      <c r="AQ17" s="112">
        <f>($AK$3+(K17+AC17)*12*7.57%)*SUM(Fasering!$D$5:$D$8)</f>
        <v>914.7617157156036</v>
      </c>
      <c r="AR17" s="9">
        <f>($AK$3+(L17+AD17)*12*7.57%)*SUM(Fasering!$D$5:$D$9)</f>
        <v>1326.7804633364453</v>
      </c>
      <c r="AS17" s="9">
        <f>($AK$3+(M17+AE17)*12*7.57%)*SUM(Fasering!$D$5:$D$10)</f>
        <v>1780.7535441197522</v>
      </c>
      <c r="AT17" s="9">
        <f>($AK$3+(N17+AF17)*12*7.57%)*SUM(Fasering!$D$5:$D$11)</f>
        <v>2275.5190564191776</v>
      </c>
      <c r="AU17" s="82">
        <f>($AK$3+(O17+AG17)*12*7.57%)*SUM(Fasering!$D$5:$D$12)</f>
        <v>2813.3064896866008</v>
      </c>
    </row>
    <row r="18" spans="1:47" x14ac:dyDescent="0.3">
      <c r="A18" s="32">
        <f t="shared" si="8"/>
        <v>8</v>
      </c>
      <c r="B18" s="129">
        <v>25236.69</v>
      </c>
      <c r="C18" s="130"/>
      <c r="D18" s="129">
        <f t="shared" si="0"/>
        <v>35336.413337999998</v>
      </c>
      <c r="E18" s="131">
        <f t="shared" si="1"/>
        <v>875.96680552009298</v>
      </c>
      <c r="F18" s="129">
        <f t="shared" si="2"/>
        <v>2944.7011114999996</v>
      </c>
      <c r="G18" s="131">
        <f t="shared" si="3"/>
        <v>72.997233793341067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2166.7626325633173</v>
      </c>
      <c r="K18" s="45">
        <f>GEW!$E$12+($F18-GEW!$E$12)*SUM(Fasering!$D$5:$D$8)</f>
        <v>2322.4203124144301</v>
      </c>
      <c r="L18" s="45">
        <f>GEW!$E$12+($F18-GEW!$E$12)*SUM(Fasering!$D$5:$D$9)</f>
        <v>2478.0779922655433</v>
      </c>
      <c r="M18" s="45">
        <f>GEW!$E$12+($F18-GEW!$E$12)*SUM(Fasering!$D$5:$D$10)</f>
        <v>2633.7356721166566</v>
      </c>
      <c r="N18" s="45">
        <f>GEW!$E$12+($F18-GEW!$E$12)*SUM(Fasering!$D$5:$D$11)</f>
        <v>2789.0434316488868</v>
      </c>
      <c r="O18" s="55">
        <f>GEW!$E$12+($F18-GEW!$E$12)*SUM(Fasering!$D$5:$D$12)</f>
        <v>2944.7011114999996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55">
        <f>$P18*SUM(Fasering!$D$5:$D$12)</f>
        <v>0</v>
      </c>
      <c r="Y18" s="129">
        <f t="shared" si="6"/>
        <v>0</v>
      </c>
      <c r="Z18" s="131">
        <f t="shared" si="7"/>
        <v>0</v>
      </c>
      <c r="AA18" s="54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55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544.69730125722651</v>
      </c>
      <c r="AJ18" s="112">
        <f>($AK$3+(K18+T18)*12*7.57%)*SUM(Fasering!$D$5:$D$8)</f>
        <v>914.7617157156036</v>
      </c>
      <c r="AK18" s="9">
        <f>($AK$3+(L18+U18)*12*7.57%)*SUM(Fasering!$D$5:$D$9)</f>
        <v>1326.7804633364453</v>
      </c>
      <c r="AL18" s="9">
        <f>($AK$3+(M18+V18)*12*7.57%)*SUM(Fasering!$D$5:$D$10)</f>
        <v>1780.7535441197522</v>
      </c>
      <c r="AM18" s="9">
        <f>($AK$3+(N18+W18)*12*7.57%)*SUM(Fasering!$D$5:$D$11)</f>
        <v>2275.5190564191776</v>
      </c>
      <c r="AN18" s="82">
        <f>($AK$3+(O18+X18)*12*7.57%)*SUM(Fasering!$D$5:$D$12)</f>
        <v>2813.3064896866008</v>
      </c>
      <c r="AO18" s="5">
        <f>($AK$3+(I18+AA18)*12*7.57%)*SUM(Fasering!$D$5)</f>
        <v>0</v>
      </c>
      <c r="AP18" s="112">
        <f>($AK$3+(J18+AB18)*12*7.57%)*SUM(Fasering!$D$5:$D$7)</f>
        <v>544.69730125722651</v>
      </c>
      <c r="AQ18" s="112">
        <f>($AK$3+(K18+AC18)*12*7.57%)*SUM(Fasering!$D$5:$D$8)</f>
        <v>914.7617157156036</v>
      </c>
      <c r="AR18" s="9">
        <f>($AK$3+(L18+AD18)*12*7.57%)*SUM(Fasering!$D$5:$D$9)</f>
        <v>1326.7804633364453</v>
      </c>
      <c r="AS18" s="9">
        <f>($AK$3+(M18+AE18)*12*7.57%)*SUM(Fasering!$D$5:$D$10)</f>
        <v>1780.7535441197522</v>
      </c>
      <c r="AT18" s="9">
        <f>($AK$3+(N18+AF18)*12*7.57%)*SUM(Fasering!$D$5:$D$11)</f>
        <v>2275.5190564191776</v>
      </c>
      <c r="AU18" s="82">
        <f>($AK$3+(O18+AG18)*12*7.57%)*SUM(Fasering!$D$5:$D$12)</f>
        <v>2813.3064896866008</v>
      </c>
    </row>
    <row r="19" spans="1:47" x14ac:dyDescent="0.3">
      <c r="A19" s="32">
        <f t="shared" si="8"/>
        <v>9</v>
      </c>
      <c r="B19" s="129">
        <v>25897.439999999999</v>
      </c>
      <c r="C19" s="130"/>
      <c r="D19" s="129">
        <f t="shared" si="0"/>
        <v>36261.595487999992</v>
      </c>
      <c r="E19" s="131">
        <f t="shared" si="1"/>
        <v>898.90147194217116</v>
      </c>
      <c r="F19" s="129">
        <f t="shared" si="2"/>
        <v>3021.7996239999998</v>
      </c>
      <c r="G19" s="131">
        <f t="shared" si="3"/>
        <v>74.908455995180944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2186.6975086437578</v>
      </c>
      <c r="K19" s="45">
        <f>GEW!$E$12+($F19-GEW!$E$12)*SUM(Fasering!$D$5:$D$8)</f>
        <v>2353.7930582722897</v>
      </c>
      <c r="L19" s="45">
        <f>GEW!$E$12+($F19-GEW!$E$12)*SUM(Fasering!$D$5:$D$9)</f>
        <v>2520.8886079008221</v>
      </c>
      <c r="M19" s="45">
        <f>GEW!$E$12+($F19-GEW!$E$12)*SUM(Fasering!$D$5:$D$10)</f>
        <v>2687.9841575293544</v>
      </c>
      <c r="N19" s="45">
        <f>GEW!$E$12+($F19-GEW!$E$12)*SUM(Fasering!$D$5:$D$11)</f>
        <v>2854.7040743714679</v>
      </c>
      <c r="O19" s="55">
        <f>GEW!$E$12+($F19-GEW!$E$12)*SUM(Fasering!$D$5:$D$12)</f>
        <v>3021.7996240000002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55">
        <f>$P19*SUM(Fasering!$D$5:$D$12)</f>
        <v>0</v>
      </c>
      <c r="Y19" s="129">
        <f t="shared" si="6"/>
        <v>0</v>
      </c>
      <c r="Z19" s="131">
        <f t="shared" si="7"/>
        <v>0</v>
      </c>
      <c r="AA19" s="54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55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549.37959016515777</v>
      </c>
      <c r="AJ19" s="112">
        <f>($AK$3+(K19+T19)*12*7.57%)*SUM(Fasering!$D$5:$D$8)</f>
        <v>926.35846289707513</v>
      </c>
      <c r="AK19" s="9">
        <f>($AK$3+(L19+U19)*12*7.57%)*SUM(Fasering!$D$5:$D$9)</f>
        <v>1348.374511859462</v>
      </c>
      <c r="AL19" s="9">
        <f>($AK$3+(M19+V19)*12*7.57%)*SUM(Fasering!$D$5:$D$10)</f>
        <v>1815.4277370523191</v>
      </c>
      <c r="AM19" s="9">
        <f>($AK$3+(N19+W19)*12*7.57%)*SUM(Fasering!$D$5:$D$11)</f>
        <v>2326.3164448965649</v>
      </c>
      <c r="AN19" s="82">
        <f>($AK$3+(O19+X19)*12*7.57%)*SUM(Fasering!$D$5:$D$12)</f>
        <v>2883.3427784416012</v>
      </c>
      <c r="AO19" s="5">
        <f>($AK$3+(I19+AA19)*12*7.57%)*SUM(Fasering!$D$5)</f>
        <v>0</v>
      </c>
      <c r="AP19" s="112">
        <f>($AK$3+(J19+AB19)*12*7.57%)*SUM(Fasering!$D$5:$D$7)</f>
        <v>549.37959016515777</v>
      </c>
      <c r="AQ19" s="112">
        <f>($AK$3+(K19+AC19)*12*7.57%)*SUM(Fasering!$D$5:$D$8)</f>
        <v>926.35846289707513</v>
      </c>
      <c r="AR19" s="9">
        <f>($AK$3+(L19+AD19)*12*7.57%)*SUM(Fasering!$D$5:$D$9)</f>
        <v>1348.374511859462</v>
      </c>
      <c r="AS19" s="9">
        <f>($AK$3+(M19+AE19)*12*7.57%)*SUM(Fasering!$D$5:$D$10)</f>
        <v>1815.4277370523191</v>
      </c>
      <c r="AT19" s="9">
        <f>($AK$3+(N19+AF19)*12*7.57%)*SUM(Fasering!$D$5:$D$11)</f>
        <v>2326.3164448965649</v>
      </c>
      <c r="AU19" s="82">
        <f>($AK$3+(O19+AG19)*12*7.57%)*SUM(Fasering!$D$5:$D$12)</f>
        <v>2883.3427784416012</v>
      </c>
    </row>
    <row r="20" spans="1:47" x14ac:dyDescent="0.3">
      <c r="A20" s="32">
        <f t="shared" si="8"/>
        <v>10</v>
      </c>
      <c r="B20" s="129">
        <v>26250.83</v>
      </c>
      <c r="C20" s="130"/>
      <c r="D20" s="129">
        <f t="shared" si="0"/>
        <v>36756.412166000002</v>
      </c>
      <c r="E20" s="131">
        <f t="shared" si="1"/>
        <v>911.16765698477195</v>
      </c>
      <c r="F20" s="129">
        <f t="shared" si="2"/>
        <v>3063.0343471666665</v>
      </c>
      <c r="G20" s="131">
        <f t="shared" si="3"/>
        <v>75.93063808206432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2197.3593109261142</v>
      </c>
      <c r="K20" s="45">
        <f>GEW!$E$12+($F20-GEW!$E$12)*SUM(Fasering!$D$5:$D$8)</f>
        <v>2370.5721950996967</v>
      </c>
      <c r="L20" s="45">
        <f>GEW!$E$12+($F20-GEW!$E$12)*SUM(Fasering!$D$5:$D$9)</f>
        <v>2543.7850792732793</v>
      </c>
      <c r="M20" s="45">
        <f>GEW!$E$12+($F20-GEW!$E$12)*SUM(Fasering!$D$5:$D$10)</f>
        <v>2716.9979634468618</v>
      </c>
      <c r="N20" s="45">
        <f>GEW!$E$12+($F20-GEW!$E$12)*SUM(Fasering!$D$5:$D$11)</f>
        <v>2889.821462993084</v>
      </c>
      <c r="O20" s="55">
        <f>GEW!$E$12+($F20-GEW!$E$12)*SUM(Fasering!$D$5:$D$12)</f>
        <v>3063.0343471666665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55">
        <f>$P20*SUM(Fasering!$D$5:$D$12)</f>
        <v>0</v>
      </c>
      <c r="Y20" s="129">
        <f t="shared" si="6"/>
        <v>0</v>
      </c>
      <c r="Z20" s="131">
        <f t="shared" si="7"/>
        <v>0</v>
      </c>
      <c r="AA20" s="54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55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551.88382637730115</v>
      </c>
      <c r="AJ20" s="112">
        <f>($AK$3+(K20+T20)*12*7.57%)*SUM(Fasering!$D$5:$D$8)</f>
        <v>932.56077010321997</v>
      </c>
      <c r="AK20" s="9">
        <f>($AK$3+(L20+U20)*12*7.57%)*SUM(Fasering!$D$5:$D$9)</f>
        <v>1359.9236920449316</v>
      </c>
      <c r="AL20" s="9">
        <f>($AK$3+(M20+V20)*12*7.57%)*SUM(Fasering!$D$5:$D$10)</f>
        <v>1833.9725922024354</v>
      </c>
      <c r="AM20" s="9">
        <f>($AK$3+(N20+W20)*12*7.57%)*SUM(Fasering!$D$5:$D$11)</f>
        <v>2353.4844950123784</v>
      </c>
      <c r="AN20" s="82">
        <f>($AK$3+(O20+X20)*12*7.57%)*SUM(Fasering!$D$5:$D$12)</f>
        <v>2920.8004009662004</v>
      </c>
      <c r="AO20" s="5">
        <f>($AK$3+(I20+AA20)*12*7.57%)*SUM(Fasering!$D$5)</f>
        <v>0</v>
      </c>
      <c r="AP20" s="112">
        <f>($AK$3+(J20+AB20)*12*7.57%)*SUM(Fasering!$D$5:$D$7)</f>
        <v>551.88382637730115</v>
      </c>
      <c r="AQ20" s="112">
        <f>($AK$3+(K20+AC20)*12*7.57%)*SUM(Fasering!$D$5:$D$8)</f>
        <v>932.56077010321997</v>
      </c>
      <c r="AR20" s="9">
        <f>($AK$3+(L20+AD20)*12*7.57%)*SUM(Fasering!$D$5:$D$9)</f>
        <v>1359.9236920449316</v>
      </c>
      <c r="AS20" s="9">
        <f>($AK$3+(M20+AE20)*12*7.57%)*SUM(Fasering!$D$5:$D$10)</f>
        <v>1833.9725922024354</v>
      </c>
      <c r="AT20" s="9">
        <f>($AK$3+(N20+AF20)*12*7.57%)*SUM(Fasering!$D$5:$D$11)</f>
        <v>2353.4844950123784</v>
      </c>
      <c r="AU20" s="82">
        <f>($AK$3+(O20+AG20)*12*7.57%)*SUM(Fasering!$D$5:$D$12)</f>
        <v>2920.8004009662004</v>
      </c>
    </row>
    <row r="21" spans="1:47" x14ac:dyDescent="0.3">
      <c r="A21" s="32">
        <f t="shared" si="8"/>
        <v>11</v>
      </c>
      <c r="B21" s="129">
        <v>26557.78</v>
      </c>
      <c r="C21" s="130"/>
      <c r="D21" s="129">
        <f t="shared" si="0"/>
        <v>37186.203555999993</v>
      </c>
      <c r="E21" s="131">
        <f t="shared" si="1"/>
        <v>921.82190724320071</v>
      </c>
      <c r="F21" s="129">
        <f t="shared" si="2"/>
        <v>3098.8502963333326</v>
      </c>
      <c r="G21" s="131">
        <f t="shared" si="3"/>
        <v>76.818492270266717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2206.6200149940537</v>
      </c>
      <c r="K21" s="45">
        <f>GEW!$E$12+($F21-GEW!$E$12)*SUM(Fasering!$D$5:$D$8)</f>
        <v>2385.1463371217469</v>
      </c>
      <c r="L21" s="45">
        <f>GEW!$E$12+($F21-GEW!$E$12)*SUM(Fasering!$D$5:$D$9)</f>
        <v>2563.6726592494406</v>
      </c>
      <c r="M21" s="45">
        <f>GEW!$E$12+($F21-GEW!$E$12)*SUM(Fasering!$D$5:$D$10)</f>
        <v>2742.1989813771343</v>
      </c>
      <c r="N21" s="45">
        <f>GEW!$E$12+($F21-GEW!$E$12)*SUM(Fasering!$D$5:$D$11)</f>
        <v>2920.3239742056394</v>
      </c>
      <c r="O21" s="55">
        <f>GEW!$E$12+($F21-GEW!$E$12)*SUM(Fasering!$D$5:$D$12)</f>
        <v>3098.8502963333331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55">
        <f>$P21*SUM(Fasering!$D$5:$D$12)</f>
        <v>0</v>
      </c>
      <c r="Y21" s="129">
        <f t="shared" si="6"/>
        <v>0</v>
      </c>
      <c r="Z21" s="131">
        <f t="shared" si="7"/>
        <v>0</v>
      </c>
      <c r="AA21" s="54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55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554.05897368004719</v>
      </c>
      <c r="AJ21" s="112">
        <f>($AK$3+(K21+T21)*12*7.57%)*SUM(Fasering!$D$5:$D$8)</f>
        <v>937.94801421574743</v>
      </c>
      <c r="AK21" s="9">
        <f>($AK$3+(L21+U21)*12*7.57%)*SUM(Fasering!$D$5:$D$9)</f>
        <v>1369.9551611242198</v>
      </c>
      <c r="AL21" s="9">
        <f>($AK$3+(M21+V21)*12*7.57%)*SUM(Fasering!$D$5:$D$10)</f>
        <v>1850.0804144054644</v>
      </c>
      <c r="AM21" s="9">
        <f>($AK$3+(N21+W21)*12*7.57%)*SUM(Fasering!$D$5:$D$11)</f>
        <v>2377.0823132388396</v>
      </c>
      <c r="AN21" s="82">
        <f>($AK$3+(O21+X21)*12*7.57%)*SUM(Fasering!$D$5:$D$12)</f>
        <v>2953.3356091892001</v>
      </c>
      <c r="AO21" s="5">
        <f>($AK$3+(I21+AA21)*12*7.57%)*SUM(Fasering!$D$5)</f>
        <v>0</v>
      </c>
      <c r="AP21" s="112">
        <f>($AK$3+(J21+AB21)*12*7.57%)*SUM(Fasering!$D$5:$D$7)</f>
        <v>554.05897368004719</v>
      </c>
      <c r="AQ21" s="112">
        <f>($AK$3+(K21+AC21)*12*7.57%)*SUM(Fasering!$D$5:$D$8)</f>
        <v>937.94801421574743</v>
      </c>
      <c r="AR21" s="9">
        <f>($AK$3+(L21+AD21)*12*7.57%)*SUM(Fasering!$D$5:$D$9)</f>
        <v>1369.9551611242198</v>
      </c>
      <c r="AS21" s="9">
        <f>($AK$3+(M21+AE21)*12*7.57%)*SUM(Fasering!$D$5:$D$10)</f>
        <v>1850.0804144054644</v>
      </c>
      <c r="AT21" s="9">
        <f>($AK$3+(N21+AF21)*12*7.57%)*SUM(Fasering!$D$5:$D$11)</f>
        <v>2377.0823132388396</v>
      </c>
      <c r="AU21" s="82">
        <f>($AK$3+(O21+AG21)*12*7.57%)*SUM(Fasering!$D$5:$D$12)</f>
        <v>2953.3356091892001</v>
      </c>
    </row>
    <row r="22" spans="1:47" x14ac:dyDescent="0.3">
      <c r="A22" s="32">
        <f t="shared" si="8"/>
        <v>12</v>
      </c>
      <c r="B22" s="129">
        <v>27390.95</v>
      </c>
      <c r="C22" s="130"/>
      <c r="D22" s="129">
        <f t="shared" si="0"/>
        <v>38352.808189999996</v>
      </c>
      <c r="E22" s="131">
        <f t="shared" si="1"/>
        <v>950.74128071710629</v>
      </c>
      <c r="F22" s="129">
        <f t="shared" si="2"/>
        <v>3196.0673491666666</v>
      </c>
      <c r="G22" s="131">
        <f t="shared" si="3"/>
        <v>79.228440059758867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2231.756815151361</v>
      </c>
      <c r="K22" s="45">
        <f>GEW!$E$12+($F22-GEW!$E$12)*SUM(Fasering!$D$5:$D$8)</f>
        <v>2424.705672220337</v>
      </c>
      <c r="L22" s="45">
        <f>GEW!$E$12+($F22-GEW!$E$12)*SUM(Fasering!$D$5:$D$9)</f>
        <v>2617.6545292893124</v>
      </c>
      <c r="M22" s="45">
        <f>GEW!$E$12+($F22-GEW!$E$12)*SUM(Fasering!$D$5:$D$10)</f>
        <v>2810.6033863582884</v>
      </c>
      <c r="N22" s="45">
        <f>GEW!$E$12+($F22-GEW!$E$12)*SUM(Fasering!$D$5:$D$11)</f>
        <v>3003.1184920976912</v>
      </c>
      <c r="O22" s="55">
        <f>GEW!$E$12+($F22-GEW!$E$12)*SUM(Fasering!$D$5:$D$12)</f>
        <v>3196.0673491666666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55">
        <f>$P22*SUM(Fasering!$D$5:$D$12)</f>
        <v>0</v>
      </c>
      <c r="Y22" s="129">
        <f t="shared" si="6"/>
        <v>0</v>
      </c>
      <c r="Z22" s="131">
        <f t="shared" si="7"/>
        <v>0</v>
      </c>
      <c r="AA22" s="54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55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559.96308665684796</v>
      </c>
      <c r="AJ22" s="112">
        <f>($AK$3+(K22+T22)*12*7.57%)*SUM(Fasering!$D$5:$D$8)</f>
        <v>952.57088496744905</v>
      </c>
      <c r="AK22" s="9">
        <f>($AK$3+(L22+U22)*12*7.57%)*SUM(Fasering!$D$5:$D$9)</f>
        <v>1397.1840879617862</v>
      </c>
      <c r="AL22" s="9">
        <f>($AK$3+(M22+V22)*12*7.57%)*SUM(Fasering!$D$5:$D$10)</f>
        <v>1893.8026956398598</v>
      </c>
      <c r="AM22" s="9">
        <f>($AK$3+(N22+W22)*12*7.57%)*SUM(Fasering!$D$5:$D$11)</f>
        <v>2441.1350717068003</v>
      </c>
      <c r="AN22" s="82">
        <f>($AK$3+(O22+X22)*12*7.57%)*SUM(Fasering!$D$5:$D$12)</f>
        <v>3041.6475799830005</v>
      </c>
      <c r="AO22" s="5">
        <f>($AK$3+(I22+AA22)*12*7.57%)*SUM(Fasering!$D$5)</f>
        <v>0</v>
      </c>
      <c r="AP22" s="112">
        <f>($AK$3+(J22+AB22)*12*7.57%)*SUM(Fasering!$D$5:$D$7)</f>
        <v>559.96308665684796</v>
      </c>
      <c r="AQ22" s="112">
        <f>($AK$3+(K22+AC22)*12*7.57%)*SUM(Fasering!$D$5:$D$8)</f>
        <v>952.57088496744905</v>
      </c>
      <c r="AR22" s="9">
        <f>($AK$3+(L22+AD22)*12*7.57%)*SUM(Fasering!$D$5:$D$9)</f>
        <v>1397.1840879617862</v>
      </c>
      <c r="AS22" s="9">
        <f>($AK$3+(M22+AE22)*12*7.57%)*SUM(Fasering!$D$5:$D$10)</f>
        <v>1893.8026956398598</v>
      </c>
      <c r="AT22" s="9">
        <f>($AK$3+(N22+AF22)*12*7.57%)*SUM(Fasering!$D$5:$D$11)</f>
        <v>2441.1350717068003</v>
      </c>
      <c r="AU22" s="82">
        <f>($AK$3+(O22+AG22)*12*7.57%)*SUM(Fasering!$D$5:$D$12)</f>
        <v>3041.6475799830005</v>
      </c>
    </row>
    <row r="23" spans="1:47" x14ac:dyDescent="0.3">
      <c r="A23" s="32">
        <f t="shared" si="8"/>
        <v>13</v>
      </c>
      <c r="B23" s="129">
        <v>27399.03</v>
      </c>
      <c r="C23" s="130"/>
      <c r="D23" s="129">
        <f t="shared" si="0"/>
        <v>38364.121805999996</v>
      </c>
      <c r="E23" s="131">
        <f t="shared" si="1"/>
        <v>951.02173793192333</v>
      </c>
      <c r="F23" s="129">
        <f t="shared" si="2"/>
        <v>3197.0101504999998</v>
      </c>
      <c r="G23" s="131">
        <f t="shared" si="3"/>
        <v>79.251811494326958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2232.0005893454281</v>
      </c>
      <c r="K23" s="45">
        <f>GEW!$E$12+($F23-GEW!$E$12)*SUM(Fasering!$D$5:$D$8)</f>
        <v>2425.0893147273841</v>
      </c>
      <c r="L23" s="45">
        <f>GEW!$E$12+($F23-GEW!$E$12)*SUM(Fasering!$D$5:$D$9)</f>
        <v>2618.1780401093397</v>
      </c>
      <c r="M23" s="45">
        <f>GEW!$E$12+($F23-GEW!$E$12)*SUM(Fasering!$D$5:$D$10)</f>
        <v>2811.2667654912957</v>
      </c>
      <c r="N23" s="45">
        <f>GEW!$E$12+($F23-GEW!$E$12)*SUM(Fasering!$D$5:$D$11)</f>
        <v>3003.9214251180442</v>
      </c>
      <c r="O23" s="55">
        <f>GEW!$E$12+($F23-GEW!$E$12)*SUM(Fasering!$D$5:$D$12)</f>
        <v>3197.0101505000002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55">
        <f>$P23*SUM(Fasering!$D$5:$D$12)</f>
        <v>0</v>
      </c>
      <c r="Y23" s="129">
        <f t="shared" si="6"/>
        <v>0</v>
      </c>
      <c r="Z23" s="131">
        <f t="shared" si="7"/>
        <v>0</v>
      </c>
      <c r="AA23" s="54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55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560.02034415874141</v>
      </c>
      <c r="AJ23" s="112">
        <f>($AK$3+(K23+T23)*12*7.57%)*SUM(Fasering!$D$5:$D$8)</f>
        <v>952.71269611724279</v>
      </c>
      <c r="AK23" s="9">
        <f>($AK$3+(L23+U23)*12*7.57%)*SUM(Fasering!$D$5:$D$9)</f>
        <v>1397.4481513928356</v>
      </c>
      <c r="AL23" s="9">
        <f>($AK$3+(M23+V23)*12*7.57%)*SUM(Fasering!$D$5:$D$10)</f>
        <v>1894.2267099855205</v>
      </c>
      <c r="AM23" s="9">
        <f>($AK$3+(N23+W23)*12*7.57%)*SUM(Fasering!$D$5:$D$11)</f>
        <v>2441.7562490036557</v>
      </c>
      <c r="AN23" s="82">
        <f>($AK$3+(O23+X23)*12*7.57%)*SUM(Fasering!$D$5:$D$12)</f>
        <v>3042.504020714201</v>
      </c>
      <c r="AO23" s="5">
        <f>($AK$3+(I23+AA23)*12*7.57%)*SUM(Fasering!$D$5)</f>
        <v>0</v>
      </c>
      <c r="AP23" s="112">
        <f>($AK$3+(J23+AB23)*12*7.57%)*SUM(Fasering!$D$5:$D$7)</f>
        <v>560.02034415874141</v>
      </c>
      <c r="AQ23" s="112">
        <f>($AK$3+(K23+AC23)*12*7.57%)*SUM(Fasering!$D$5:$D$8)</f>
        <v>952.71269611724279</v>
      </c>
      <c r="AR23" s="9">
        <f>($AK$3+(L23+AD23)*12*7.57%)*SUM(Fasering!$D$5:$D$9)</f>
        <v>1397.4481513928356</v>
      </c>
      <c r="AS23" s="9">
        <f>($AK$3+(M23+AE23)*12*7.57%)*SUM(Fasering!$D$5:$D$10)</f>
        <v>1894.2267099855205</v>
      </c>
      <c r="AT23" s="9">
        <f>($AK$3+(N23+AF23)*12*7.57%)*SUM(Fasering!$D$5:$D$11)</f>
        <v>2441.7562490036557</v>
      </c>
      <c r="AU23" s="82">
        <f>($AK$3+(O23+AG23)*12*7.57%)*SUM(Fasering!$D$5:$D$12)</f>
        <v>3042.504020714201</v>
      </c>
    </row>
    <row r="24" spans="1:47" x14ac:dyDescent="0.3">
      <c r="A24" s="32">
        <f t="shared" si="8"/>
        <v>14</v>
      </c>
      <c r="B24" s="129">
        <v>28531.1</v>
      </c>
      <c r="C24" s="130"/>
      <c r="D24" s="129">
        <f t="shared" si="0"/>
        <v>39949.246219999994</v>
      </c>
      <c r="E24" s="131">
        <f t="shared" si="1"/>
        <v>990.31594575098086</v>
      </c>
      <c r="F24" s="129">
        <f t="shared" si="2"/>
        <v>3329.1038516666663</v>
      </c>
      <c r="G24" s="131">
        <f t="shared" si="3"/>
        <v>82.526328812581738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2266.1552244788136</v>
      </c>
      <c r="K24" s="45">
        <f>GEW!$E$12+($F24-GEW!$E$12)*SUM(Fasering!$D$5:$D$8)</f>
        <v>2478.8405737562257</v>
      </c>
      <c r="L24" s="45">
        <f>GEW!$E$12+($F24-GEW!$E$12)*SUM(Fasering!$D$5:$D$9)</f>
        <v>2691.5259230336378</v>
      </c>
      <c r="M24" s="45">
        <f>GEW!$E$12+($F24-GEW!$E$12)*SUM(Fasering!$D$5:$D$10)</f>
        <v>2904.2112723110499</v>
      </c>
      <c r="N24" s="45">
        <f>GEW!$E$12+($F24-GEW!$E$12)*SUM(Fasering!$D$5:$D$11)</f>
        <v>3116.4185023892542</v>
      </c>
      <c r="O24" s="55">
        <f>GEW!$E$12+($F24-GEW!$E$12)*SUM(Fasering!$D$5:$D$12)</f>
        <v>3329.1038516666667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55">
        <f>$P24*SUM(Fasering!$D$5:$D$12)</f>
        <v>0</v>
      </c>
      <c r="Y24" s="129">
        <f t="shared" si="6"/>
        <v>0</v>
      </c>
      <c r="Z24" s="131">
        <f t="shared" si="7"/>
        <v>0</v>
      </c>
      <c r="AA24" s="54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55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568.04255952612948</v>
      </c>
      <c r="AJ24" s="112">
        <f>($AK$3+(K24+T24)*12*7.57%)*SUM(Fasering!$D$5:$D$8)</f>
        <v>972.5815263582241</v>
      </c>
      <c r="AK24" s="9">
        <f>($AK$3+(L24+U24)*12*7.57%)*SUM(Fasering!$D$5:$D$9)</f>
        <v>1434.4454643121721</v>
      </c>
      <c r="AL24" s="9">
        <f>($AK$3+(M24+V24)*12*7.57%)*SUM(Fasering!$D$5:$D$10)</f>
        <v>1953.6343733879735</v>
      </c>
      <c r="AM24" s="9">
        <f>($AK$3+(N24+W24)*12*7.57%)*SUM(Fasering!$D$5:$D$11)</f>
        <v>2528.7879547525717</v>
      </c>
      <c r="AN24" s="82">
        <f>($AK$3+(O24+X24)*12*7.57%)*SUM(Fasering!$D$5:$D$12)</f>
        <v>3162.4979388540014</v>
      </c>
      <c r="AO24" s="5">
        <f>($AK$3+(I24+AA24)*12*7.57%)*SUM(Fasering!$D$5)</f>
        <v>0</v>
      </c>
      <c r="AP24" s="112">
        <f>($AK$3+(J24+AB24)*12*7.57%)*SUM(Fasering!$D$5:$D$7)</f>
        <v>568.04255952612948</v>
      </c>
      <c r="AQ24" s="112">
        <f>($AK$3+(K24+AC24)*12*7.57%)*SUM(Fasering!$D$5:$D$8)</f>
        <v>972.5815263582241</v>
      </c>
      <c r="AR24" s="9">
        <f>($AK$3+(L24+AD24)*12*7.57%)*SUM(Fasering!$D$5:$D$9)</f>
        <v>1434.4454643121721</v>
      </c>
      <c r="AS24" s="9">
        <f>($AK$3+(M24+AE24)*12*7.57%)*SUM(Fasering!$D$5:$D$10)</f>
        <v>1953.6343733879735</v>
      </c>
      <c r="AT24" s="9">
        <f>($AK$3+(N24+AF24)*12*7.57%)*SUM(Fasering!$D$5:$D$11)</f>
        <v>2528.7879547525717</v>
      </c>
      <c r="AU24" s="82">
        <f>($AK$3+(O24+AG24)*12*7.57%)*SUM(Fasering!$D$5:$D$12)</f>
        <v>3162.4979388540014</v>
      </c>
    </row>
    <row r="25" spans="1:47" x14ac:dyDescent="0.3">
      <c r="A25" s="32">
        <f t="shared" si="8"/>
        <v>15</v>
      </c>
      <c r="B25" s="129">
        <v>28539.18</v>
      </c>
      <c r="C25" s="130"/>
      <c r="D25" s="129">
        <f t="shared" si="0"/>
        <v>39960.559836</v>
      </c>
      <c r="E25" s="131">
        <f t="shared" si="1"/>
        <v>990.59640296579812</v>
      </c>
      <c r="F25" s="129">
        <f t="shared" si="2"/>
        <v>3330.0466529999994</v>
      </c>
      <c r="G25" s="131">
        <f t="shared" si="3"/>
        <v>82.549700247149829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2266.3989986728807</v>
      </c>
      <c r="K25" s="45">
        <f>GEW!$E$12+($F25-GEW!$E$12)*SUM(Fasering!$D$5:$D$8)</f>
        <v>2479.2242162632729</v>
      </c>
      <c r="L25" s="45">
        <f>GEW!$E$12+($F25-GEW!$E$12)*SUM(Fasering!$D$5:$D$9)</f>
        <v>2692.0494338536646</v>
      </c>
      <c r="M25" s="45">
        <f>GEW!$E$12+($F25-GEW!$E$12)*SUM(Fasering!$D$5:$D$10)</f>
        <v>2904.8746514440572</v>
      </c>
      <c r="N25" s="45">
        <f>GEW!$E$12+($F25-GEW!$E$12)*SUM(Fasering!$D$5:$D$11)</f>
        <v>3117.2214354096077</v>
      </c>
      <c r="O25" s="55">
        <f>GEW!$E$12+($F25-GEW!$E$12)*SUM(Fasering!$D$5:$D$12)</f>
        <v>3330.0466529999994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55">
        <f>$P25*SUM(Fasering!$D$5:$D$12)</f>
        <v>0</v>
      </c>
      <c r="Y25" s="129">
        <f t="shared" si="6"/>
        <v>0</v>
      </c>
      <c r="Z25" s="131">
        <f t="shared" si="7"/>
        <v>0</v>
      </c>
      <c r="AA25" s="54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55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568.09981702802293</v>
      </c>
      <c r="AJ25" s="112">
        <f>($AK$3+(K25+T25)*12*7.57%)*SUM(Fasering!$D$5:$D$8)</f>
        <v>972.72333750801806</v>
      </c>
      <c r="AK25" s="9">
        <f>($AK$3+(L25+U25)*12*7.57%)*SUM(Fasering!$D$5:$D$9)</f>
        <v>1434.7095277432213</v>
      </c>
      <c r="AL25" s="9">
        <f>($AK$3+(M25+V25)*12*7.57%)*SUM(Fasering!$D$5:$D$10)</f>
        <v>1954.0583877336337</v>
      </c>
      <c r="AM25" s="9">
        <f>($AK$3+(N25+W25)*12*7.57%)*SUM(Fasering!$D$5:$D$11)</f>
        <v>2529.4091320494272</v>
      </c>
      <c r="AN25" s="82">
        <f>($AK$3+(O25+X25)*12*7.57%)*SUM(Fasering!$D$5:$D$12)</f>
        <v>3163.3543795852006</v>
      </c>
      <c r="AO25" s="5">
        <f>($AK$3+(I25+AA25)*12*7.57%)*SUM(Fasering!$D$5)</f>
        <v>0</v>
      </c>
      <c r="AP25" s="112">
        <f>($AK$3+(J25+AB25)*12*7.57%)*SUM(Fasering!$D$5:$D$7)</f>
        <v>568.09981702802293</v>
      </c>
      <c r="AQ25" s="112">
        <f>($AK$3+(K25+AC25)*12*7.57%)*SUM(Fasering!$D$5:$D$8)</f>
        <v>972.72333750801806</v>
      </c>
      <c r="AR25" s="9">
        <f>($AK$3+(L25+AD25)*12*7.57%)*SUM(Fasering!$D$5:$D$9)</f>
        <v>1434.7095277432213</v>
      </c>
      <c r="AS25" s="9">
        <f>($AK$3+(M25+AE25)*12*7.57%)*SUM(Fasering!$D$5:$D$10)</f>
        <v>1954.0583877336337</v>
      </c>
      <c r="AT25" s="9">
        <f>($AK$3+(N25+AF25)*12*7.57%)*SUM(Fasering!$D$5:$D$11)</f>
        <v>2529.4091320494272</v>
      </c>
      <c r="AU25" s="82">
        <f>($AK$3+(O25+AG25)*12*7.57%)*SUM(Fasering!$D$5:$D$12)</f>
        <v>3163.3543795852006</v>
      </c>
    </row>
    <row r="26" spans="1:47" x14ac:dyDescent="0.3">
      <c r="A26" s="32">
        <f t="shared" si="8"/>
        <v>16</v>
      </c>
      <c r="B26" s="129">
        <v>30153.33</v>
      </c>
      <c r="C26" s="130"/>
      <c r="D26" s="129">
        <f t="shared" si="0"/>
        <v>42220.692666000003</v>
      </c>
      <c r="E26" s="131">
        <f t="shared" si="1"/>
        <v>1046.6236323342398</v>
      </c>
      <c r="F26" s="129">
        <f t="shared" si="2"/>
        <v>3518.3910554999998</v>
      </c>
      <c r="G26" s="131">
        <f t="shared" si="3"/>
        <v>87.218636027853307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2315.0980228503204</v>
      </c>
      <c r="K26" s="45">
        <f>GEW!$E$12+($F26-GEW!$E$12)*SUM(Fasering!$D$5:$D$8)</f>
        <v>2555.8648787323823</v>
      </c>
      <c r="L26" s="45">
        <f>GEW!$E$12+($F26-GEW!$E$12)*SUM(Fasering!$D$5:$D$9)</f>
        <v>2796.6317346144442</v>
      </c>
      <c r="M26" s="45">
        <f>GEW!$E$12+($F26-GEW!$E$12)*SUM(Fasering!$D$5:$D$10)</f>
        <v>3037.3985904965066</v>
      </c>
      <c r="N26" s="45">
        <f>GEW!$E$12+($F26-GEW!$E$12)*SUM(Fasering!$D$5:$D$11)</f>
        <v>3277.6241996179378</v>
      </c>
      <c r="O26" s="55">
        <f>GEW!$E$12+($F26-GEW!$E$12)*SUM(Fasering!$D$5:$D$12)</f>
        <v>3518.3910555000002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55">
        <f>$P26*SUM(Fasering!$D$5:$D$12)</f>
        <v>0</v>
      </c>
      <c r="Y26" s="129">
        <f t="shared" si="6"/>
        <v>0</v>
      </c>
      <c r="Z26" s="131">
        <f t="shared" si="7"/>
        <v>0</v>
      </c>
      <c r="AA26" s="54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55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579.53820770639936</v>
      </c>
      <c r="AJ26" s="112">
        <f>($AK$3+(K26+T26)*12*7.57%)*SUM(Fasering!$D$5:$D$8)</f>
        <v>1001.0530983297696</v>
      </c>
      <c r="AK26" s="9">
        <f>($AK$3+(L26+U26)*12*7.57%)*SUM(Fasering!$D$5:$D$9)</f>
        <v>1487.461753885374</v>
      </c>
      <c r="AL26" s="9">
        <f>($AK$3+(M26+V26)*12*7.57%)*SUM(Fasering!$D$5:$D$10)</f>
        <v>2038.7641743732136</v>
      </c>
      <c r="AM26" s="9">
        <f>($AK$3+(N26+W26)*12*7.57%)*SUM(Fasering!$D$5:$D$11)</f>
        <v>2653.5023664206342</v>
      </c>
      <c r="AN26" s="82">
        <f>($AK$3+(O26+X26)*12*7.57%)*SUM(Fasering!$D$5:$D$12)</f>
        <v>3334.4464348162014</v>
      </c>
      <c r="AO26" s="5">
        <f>($AK$3+(I26+AA26)*12*7.57%)*SUM(Fasering!$D$5)</f>
        <v>0</v>
      </c>
      <c r="AP26" s="112">
        <f>($AK$3+(J26+AB26)*12*7.57%)*SUM(Fasering!$D$5:$D$7)</f>
        <v>579.53820770639936</v>
      </c>
      <c r="AQ26" s="112">
        <f>($AK$3+(K26+AC26)*12*7.57%)*SUM(Fasering!$D$5:$D$8)</f>
        <v>1001.0530983297696</v>
      </c>
      <c r="AR26" s="9">
        <f>($AK$3+(L26+AD26)*12*7.57%)*SUM(Fasering!$D$5:$D$9)</f>
        <v>1487.461753885374</v>
      </c>
      <c r="AS26" s="9">
        <f>($AK$3+(M26+AE26)*12*7.57%)*SUM(Fasering!$D$5:$D$10)</f>
        <v>2038.7641743732136</v>
      </c>
      <c r="AT26" s="9">
        <f>($AK$3+(N26+AF26)*12*7.57%)*SUM(Fasering!$D$5:$D$11)</f>
        <v>2653.5023664206342</v>
      </c>
      <c r="AU26" s="82">
        <f>($AK$3+(O26+AG26)*12*7.57%)*SUM(Fasering!$D$5:$D$12)</f>
        <v>3334.4464348162014</v>
      </c>
    </row>
    <row r="27" spans="1:47" x14ac:dyDescent="0.3">
      <c r="A27" s="32">
        <f t="shared" si="8"/>
        <v>17</v>
      </c>
      <c r="B27" s="129">
        <v>30813.67</v>
      </c>
      <c r="C27" s="130"/>
      <c r="D27" s="129">
        <f t="shared" si="0"/>
        <v>43145.300733999997</v>
      </c>
      <c r="E27" s="131">
        <f t="shared" si="1"/>
        <v>1069.5440676352691</v>
      </c>
      <c r="F27" s="129">
        <f t="shared" si="2"/>
        <v>3595.4417278333331</v>
      </c>
      <c r="G27" s="131">
        <f t="shared" si="3"/>
        <v>89.128672302939108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2335.0205292006162</v>
      </c>
      <c r="K27" s="45">
        <f>GEW!$E$12+($F27-GEW!$E$12)*SUM(Fasering!$D$5:$D$8)</f>
        <v>2587.2181575818399</v>
      </c>
      <c r="L27" s="45">
        <f>GEW!$E$12+($F27-GEW!$E$12)*SUM(Fasering!$D$5:$D$9)</f>
        <v>2839.4157859630632</v>
      </c>
      <c r="M27" s="45">
        <f>GEW!$E$12+($F27-GEW!$E$12)*SUM(Fasering!$D$5:$D$10)</f>
        <v>3091.6134143442869</v>
      </c>
      <c r="N27" s="45">
        <f>GEW!$E$12+($F27-GEW!$E$12)*SUM(Fasering!$D$5:$D$11)</f>
        <v>3343.2440994521103</v>
      </c>
      <c r="O27" s="55">
        <f>GEW!$E$12+($F27-GEW!$E$12)*SUM(Fasering!$D$5:$D$12)</f>
        <v>3595.4417278333335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55">
        <f>$P27*SUM(Fasering!$D$5:$D$12)</f>
        <v>0</v>
      </c>
      <c r="Y27" s="129">
        <f t="shared" si="6"/>
        <v>0</v>
      </c>
      <c r="Z27" s="131">
        <f t="shared" si="7"/>
        <v>0</v>
      </c>
      <c r="AA27" s="54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55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584.21759122128901</v>
      </c>
      <c r="AJ27" s="112">
        <f>($AK$3+(K27+T27)*12*7.57%)*SUM(Fasering!$D$5:$D$8)</f>
        <v>1012.6426496484422</v>
      </c>
      <c r="AK27" s="9">
        <f>($AK$3+(L27+U27)*12*7.57%)*SUM(Fasering!$D$5:$D$9)</f>
        <v>1509.042403150132</v>
      </c>
      <c r="AL27" s="9">
        <f>($AK$3+(M27+V27)*12*7.57%)*SUM(Fasering!$D$5:$D$10)</f>
        <v>2073.4168517263597</v>
      </c>
      <c r="AM27" s="9">
        <f>($AK$3+(N27+W27)*12*7.57%)*SUM(Fasering!$D$5:$D$11)</f>
        <v>2704.2682347629097</v>
      </c>
      <c r="AN27" s="82">
        <f>($AK$3+(O27+X27)*12*7.57%)*SUM(Fasering!$D$5:$D$12)</f>
        <v>3404.4392655638017</v>
      </c>
      <c r="AO27" s="5">
        <f>($AK$3+(I27+AA27)*12*7.57%)*SUM(Fasering!$D$5)</f>
        <v>0</v>
      </c>
      <c r="AP27" s="112">
        <f>($AK$3+(J27+AB27)*12*7.57%)*SUM(Fasering!$D$5:$D$7)</f>
        <v>584.21759122128901</v>
      </c>
      <c r="AQ27" s="112">
        <f>($AK$3+(K27+AC27)*12*7.57%)*SUM(Fasering!$D$5:$D$8)</f>
        <v>1012.6426496484422</v>
      </c>
      <c r="AR27" s="9">
        <f>($AK$3+(L27+AD27)*12*7.57%)*SUM(Fasering!$D$5:$D$9)</f>
        <v>1509.042403150132</v>
      </c>
      <c r="AS27" s="9">
        <f>($AK$3+(M27+AE27)*12*7.57%)*SUM(Fasering!$D$5:$D$10)</f>
        <v>2073.4168517263597</v>
      </c>
      <c r="AT27" s="9">
        <f>($AK$3+(N27+AF27)*12*7.57%)*SUM(Fasering!$D$5:$D$11)</f>
        <v>2704.2682347629097</v>
      </c>
      <c r="AU27" s="82">
        <f>($AK$3+(O27+AG27)*12*7.57%)*SUM(Fasering!$D$5:$D$12)</f>
        <v>3404.4392655638017</v>
      </c>
    </row>
    <row r="28" spans="1:47" x14ac:dyDescent="0.3">
      <c r="A28" s="32">
        <f t="shared" si="8"/>
        <v>18</v>
      </c>
      <c r="B28" s="129">
        <v>31759.200000000001</v>
      </c>
      <c r="C28" s="130"/>
      <c r="D28" s="129">
        <f t="shared" si="0"/>
        <v>44469.23184</v>
      </c>
      <c r="E28" s="131">
        <f t="shared" si="1"/>
        <v>1102.3634624775966</v>
      </c>
      <c r="F28" s="129">
        <f t="shared" si="2"/>
        <v>3705.7693199999994</v>
      </c>
      <c r="G28" s="131">
        <f t="shared" si="3"/>
        <v>91.863621873133042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2363.5472388189878</v>
      </c>
      <c r="K28" s="45">
        <f>GEW!$E$12+($F28-GEW!$E$12)*SUM(Fasering!$D$5:$D$8)</f>
        <v>2632.1124025927847</v>
      </c>
      <c r="L28" s="45">
        <f>GEW!$E$12+($F28-GEW!$E$12)*SUM(Fasering!$D$5:$D$9)</f>
        <v>2900.6775663665817</v>
      </c>
      <c r="M28" s="45">
        <f>GEW!$E$12+($F28-GEW!$E$12)*SUM(Fasering!$D$5:$D$10)</f>
        <v>3169.2427301403786</v>
      </c>
      <c r="N28" s="45">
        <f>GEW!$E$12+($F28-GEW!$E$12)*SUM(Fasering!$D$5:$D$11)</f>
        <v>3437.2041562262029</v>
      </c>
      <c r="O28" s="55">
        <f>GEW!$E$12+($F28-GEW!$E$12)*SUM(Fasering!$D$5:$D$12)</f>
        <v>3705.7693199999999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55">
        <f>$P28*SUM(Fasering!$D$5:$D$12)</f>
        <v>0</v>
      </c>
      <c r="Y28" s="129">
        <f t="shared" si="6"/>
        <v>0</v>
      </c>
      <c r="Z28" s="131">
        <f t="shared" si="7"/>
        <v>0</v>
      </c>
      <c r="AA28" s="54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55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590.91792361798389</v>
      </c>
      <c r="AJ28" s="112">
        <f>($AK$3+(K28+T28)*12*7.57%)*SUM(Fasering!$D$5:$D$8)</f>
        <v>1029.2375378247518</v>
      </c>
      <c r="AK28" s="9">
        <f>($AK$3+(L28+U28)*12*7.57%)*SUM(Fasering!$D$5:$D$9)</f>
        <v>1539.9433803729364</v>
      </c>
      <c r="AL28" s="9">
        <f>($AK$3+(M28+V28)*12*7.57%)*SUM(Fasering!$D$5:$D$10)</f>
        <v>2123.0354512625372</v>
      </c>
      <c r="AM28" s="9">
        <f>($AK$3+(N28+W28)*12*7.57%)*SUM(Fasering!$D$5:$D$11)</f>
        <v>2776.9590478193213</v>
      </c>
      <c r="AN28" s="82">
        <f>($AK$3+(O28+X28)*12*7.57%)*SUM(Fasering!$D$5:$D$12)</f>
        <v>3504.6608502880013</v>
      </c>
      <c r="AO28" s="5">
        <f>($AK$3+(I28+AA28)*12*7.57%)*SUM(Fasering!$D$5)</f>
        <v>0</v>
      </c>
      <c r="AP28" s="112">
        <f>($AK$3+(J28+AB28)*12*7.57%)*SUM(Fasering!$D$5:$D$7)</f>
        <v>590.91792361798389</v>
      </c>
      <c r="AQ28" s="112">
        <f>($AK$3+(K28+AC28)*12*7.57%)*SUM(Fasering!$D$5:$D$8)</f>
        <v>1029.2375378247518</v>
      </c>
      <c r="AR28" s="9">
        <f>($AK$3+(L28+AD28)*12*7.57%)*SUM(Fasering!$D$5:$D$9)</f>
        <v>1539.9433803729364</v>
      </c>
      <c r="AS28" s="9">
        <f>($AK$3+(M28+AE28)*12*7.57%)*SUM(Fasering!$D$5:$D$10)</f>
        <v>2123.0354512625372</v>
      </c>
      <c r="AT28" s="9">
        <f>($AK$3+(N28+AF28)*12*7.57%)*SUM(Fasering!$D$5:$D$11)</f>
        <v>2776.9590478193213</v>
      </c>
      <c r="AU28" s="82">
        <f>($AK$3+(O28+AG28)*12*7.57%)*SUM(Fasering!$D$5:$D$12)</f>
        <v>3504.6608502880013</v>
      </c>
    </row>
    <row r="29" spans="1:47" x14ac:dyDescent="0.3">
      <c r="A29" s="32">
        <f t="shared" si="8"/>
        <v>19</v>
      </c>
      <c r="B29" s="129">
        <v>32419.58</v>
      </c>
      <c r="C29" s="130"/>
      <c r="D29" s="129">
        <f t="shared" si="0"/>
        <v>45393.895916000001</v>
      </c>
      <c r="E29" s="131">
        <f t="shared" si="1"/>
        <v>1125.2852861806798</v>
      </c>
      <c r="F29" s="129">
        <f t="shared" si="2"/>
        <v>3782.8246596666663</v>
      </c>
      <c r="G29" s="131">
        <f t="shared" si="3"/>
        <v>93.773773848389965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2383.4709519722246</v>
      </c>
      <c r="K29" s="45">
        <f>GEW!$E$12+($F29-GEW!$E$12)*SUM(Fasering!$D$5:$D$8)</f>
        <v>2663.4675806625742</v>
      </c>
      <c r="L29" s="45">
        <f>GEW!$E$12+($F29-GEW!$E$12)*SUM(Fasering!$D$5:$D$9)</f>
        <v>2943.4642093529237</v>
      </c>
      <c r="M29" s="45">
        <f>GEW!$E$12+($F29-GEW!$E$12)*SUM(Fasering!$D$5:$D$10)</f>
        <v>3223.4608380432733</v>
      </c>
      <c r="N29" s="45">
        <f>GEW!$E$12+($F29-GEW!$E$12)*SUM(Fasering!$D$5:$D$11)</f>
        <v>3502.8280309763172</v>
      </c>
      <c r="O29" s="55">
        <f>GEW!$E$12+($F29-GEW!$E$12)*SUM(Fasering!$D$5:$D$12)</f>
        <v>3782.8246596666668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55">
        <f>$P29*SUM(Fasering!$D$5:$D$12)</f>
        <v>0</v>
      </c>
      <c r="Y29" s="129">
        <f t="shared" si="6"/>
        <v>0</v>
      </c>
      <c r="Z29" s="131">
        <f t="shared" si="7"/>
        <v>0</v>
      </c>
      <c r="AA29" s="54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55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595.59759058585303</v>
      </c>
      <c r="AJ29" s="112">
        <f>($AK$3+(K29+T29)*12*7.57%)*SUM(Fasering!$D$5:$D$8)</f>
        <v>1040.8277911788196</v>
      </c>
      <c r="AK29" s="9">
        <f>($AK$3+(L29+U29)*12*7.57%)*SUM(Fasering!$D$5:$D$9)</f>
        <v>1561.5253368824028</v>
      </c>
      <c r="AL29" s="9">
        <f>($AK$3+(M29+V29)*12*7.57%)*SUM(Fasering!$D$5:$D$10)</f>
        <v>2157.690227696603</v>
      </c>
      <c r="AM29" s="9">
        <f>($AK$3+(N29+W29)*12*7.57%)*SUM(Fasering!$D$5:$D$11)</f>
        <v>2827.7279912967288</v>
      </c>
      <c r="AN29" s="82">
        <f>($AK$3+(O29+X29)*12*7.57%)*SUM(Fasering!$D$5:$D$12)</f>
        <v>3574.6579208412013</v>
      </c>
      <c r="AO29" s="5">
        <f>($AK$3+(I29+AA29)*12*7.57%)*SUM(Fasering!$D$5)</f>
        <v>0</v>
      </c>
      <c r="AP29" s="112">
        <f>($AK$3+(J29+AB29)*12*7.57%)*SUM(Fasering!$D$5:$D$7)</f>
        <v>595.59759058585303</v>
      </c>
      <c r="AQ29" s="112">
        <f>($AK$3+(K29+AC29)*12*7.57%)*SUM(Fasering!$D$5:$D$8)</f>
        <v>1040.8277911788196</v>
      </c>
      <c r="AR29" s="9">
        <f>($AK$3+(L29+AD29)*12*7.57%)*SUM(Fasering!$D$5:$D$9)</f>
        <v>1561.5253368824028</v>
      </c>
      <c r="AS29" s="9">
        <f>($AK$3+(M29+AE29)*12*7.57%)*SUM(Fasering!$D$5:$D$10)</f>
        <v>2157.690227696603</v>
      </c>
      <c r="AT29" s="9">
        <f>($AK$3+(N29+AF29)*12*7.57%)*SUM(Fasering!$D$5:$D$11)</f>
        <v>2827.7279912967288</v>
      </c>
      <c r="AU29" s="82">
        <f>($AK$3+(O29+AG29)*12*7.57%)*SUM(Fasering!$D$5:$D$12)</f>
        <v>3574.6579208412013</v>
      </c>
    </row>
    <row r="30" spans="1:47" x14ac:dyDescent="0.3">
      <c r="A30" s="32">
        <f t="shared" si="8"/>
        <v>20</v>
      </c>
      <c r="B30" s="129">
        <v>32419.58</v>
      </c>
      <c r="C30" s="130"/>
      <c r="D30" s="129">
        <f t="shared" si="0"/>
        <v>45393.895916000001</v>
      </c>
      <c r="E30" s="131">
        <f t="shared" si="1"/>
        <v>1125.2852861806798</v>
      </c>
      <c r="F30" s="129">
        <f t="shared" si="2"/>
        <v>3782.8246596666663</v>
      </c>
      <c r="G30" s="131">
        <f t="shared" si="3"/>
        <v>93.773773848389965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2383.4709519722246</v>
      </c>
      <c r="K30" s="45">
        <f>GEW!$E$12+($F30-GEW!$E$12)*SUM(Fasering!$D$5:$D$8)</f>
        <v>2663.4675806625742</v>
      </c>
      <c r="L30" s="45">
        <f>GEW!$E$12+($F30-GEW!$E$12)*SUM(Fasering!$D$5:$D$9)</f>
        <v>2943.4642093529237</v>
      </c>
      <c r="M30" s="45">
        <f>GEW!$E$12+($F30-GEW!$E$12)*SUM(Fasering!$D$5:$D$10)</f>
        <v>3223.4608380432733</v>
      </c>
      <c r="N30" s="45">
        <f>GEW!$E$12+($F30-GEW!$E$12)*SUM(Fasering!$D$5:$D$11)</f>
        <v>3502.8280309763172</v>
      </c>
      <c r="O30" s="55">
        <f>GEW!$E$12+($F30-GEW!$E$12)*SUM(Fasering!$D$5:$D$12)</f>
        <v>3782.8246596666668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55">
        <f>$P30*SUM(Fasering!$D$5:$D$12)</f>
        <v>0</v>
      </c>
      <c r="Y30" s="129">
        <f t="shared" si="6"/>
        <v>0</v>
      </c>
      <c r="Z30" s="131">
        <f t="shared" si="7"/>
        <v>0</v>
      </c>
      <c r="AA30" s="54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55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595.59759058585303</v>
      </c>
      <c r="AJ30" s="112">
        <f>($AK$3+(K30+T30)*12*7.57%)*SUM(Fasering!$D$5:$D$8)</f>
        <v>1040.8277911788196</v>
      </c>
      <c r="AK30" s="9">
        <f>($AK$3+(L30+U30)*12*7.57%)*SUM(Fasering!$D$5:$D$9)</f>
        <v>1561.5253368824028</v>
      </c>
      <c r="AL30" s="9">
        <f>($AK$3+(M30+V30)*12*7.57%)*SUM(Fasering!$D$5:$D$10)</f>
        <v>2157.690227696603</v>
      </c>
      <c r="AM30" s="9">
        <f>($AK$3+(N30+W30)*12*7.57%)*SUM(Fasering!$D$5:$D$11)</f>
        <v>2827.7279912967288</v>
      </c>
      <c r="AN30" s="82">
        <f>($AK$3+(O30+X30)*12*7.57%)*SUM(Fasering!$D$5:$D$12)</f>
        <v>3574.6579208412013</v>
      </c>
      <c r="AO30" s="5">
        <f>($AK$3+(I30+AA30)*12*7.57%)*SUM(Fasering!$D$5)</f>
        <v>0</v>
      </c>
      <c r="AP30" s="112">
        <f>($AK$3+(J30+AB30)*12*7.57%)*SUM(Fasering!$D$5:$D$7)</f>
        <v>595.59759058585303</v>
      </c>
      <c r="AQ30" s="112">
        <f>($AK$3+(K30+AC30)*12*7.57%)*SUM(Fasering!$D$5:$D$8)</f>
        <v>1040.8277911788196</v>
      </c>
      <c r="AR30" s="9">
        <f>($AK$3+(L30+AD30)*12*7.57%)*SUM(Fasering!$D$5:$D$9)</f>
        <v>1561.5253368824028</v>
      </c>
      <c r="AS30" s="9">
        <f>($AK$3+(M30+AE30)*12*7.57%)*SUM(Fasering!$D$5:$D$10)</f>
        <v>2157.690227696603</v>
      </c>
      <c r="AT30" s="9">
        <f>($AK$3+(N30+AF30)*12*7.57%)*SUM(Fasering!$D$5:$D$11)</f>
        <v>2827.7279912967288</v>
      </c>
      <c r="AU30" s="82">
        <f>($AK$3+(O30+AG30)*12*7.57%)*SUM(Fasering!$D$5:$D$12)</f>
        <v>3574.6579208412013</v>
      </c>
    </row>
    <row r="31" spans="1:47" x14ac:dyDescent="0.3">
      <c r="A31" s="32">
        <f t="shared" si="8"/>
        <v>21</v>
      </c>
      <c r="B31" s="129">
        <v>33079.919999999998</v>
      </c>
      <c r="C31" s="130"/>
      <c r="D31" s="129">
        <f t="shared" si="0"/>
        <v>46318.503983999995</v>
      </c>
      <c r="E31" s="131">
        <f t="shared" si="1"/>
        <v>1148.2057214817091</v>
      </c>
      <c r="F31" s="129">
        <f t="shared" si="2"/>
        <v>3859.8753319999996</v>
      </c>
      <c r="G31" s="131">
        <f t="shared" si="3"/>
        <v>95.683810123475752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2403.3934583225209</v>
      </c>
      <c r="K31" s="45">
        <f>GEW!$E$12+($F31-GEW!$E$12)*SUM(Fasering!$D$5:$D$8)</f>
        <v>2694.8208595120318</v>
      </c>
      <c r="L31" s="45">
        <f>GEW!$E$12+($F31-GEW!$E$12)*SUM(Fasering!$D$5:$D$9)</f>
        <v>2986.2482607015427</v>
      </c>
      <c r="M31" s="45">
        <f>GEW!$E$12+($F31-GEW!$E$12)*SUM(Fasering!$D$5:$D$10)</f>
        <v>3277.6756618910531</v>
      </c>
      <c r="N31" s="45">
        <f>GEW!$E$12+($F31-GEW!$E$12)*SUM(Fasering!$D$5:$D$11)</f>
        <v>3568.4479308104892</v>
      </c>
      <c r="O31" s="55">
        <f>GEW!$E$12+($F31-GEW!$E$12)*SUM(Fasering!$D$5:$D$12)</f>
        <v>3859.8753320000001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55">
        <f>$P31*SUM(Fasering!$D$5:$D$12)</f>
        <v>0</v>
      </c>
      <c r="Y31" s="129">
        <f t="shared" si="6"/>
        <v>0</v>
      </c>
      <c r="Z31" s="131">
        <f t="shared" si="7"/>
        <v>0</v>
      </c>
      <c r="AA31" s="54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55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600.27697410074268</v>
      </c>
      <c r="AJ31" s="112">
        <f>($AK$3+(K31+T31)*12*7.57%)*SUM(Fasering!$D$5:$D$8)</f>
        <v>1052.417342497492</v>
      </c>
      <c r="AK31" s="9">
        <f>($AK$3+(L31+U31)*12*7.57%)*SUM(Fasering!$D$5:$D$9)</f>
        <v>1583.1059861471608</v>
      </c>
      <c r="AL31" s="9">
        <f>($AK$3+(M31+V31)*12*7.57%)*SUM(Fasering!$D$5:$D$10)</f>
        <v>2192.3429050497484</v>
      </c>
      <c r="AM31" s="9">
        <f>($AK$3+(N31+W31)*12*7.57%)*SUM(Fasering!$D$5:$D$11)</f>
        <v>2878.4938596390039</v>
      </c>
      <c r="AN31" s="82">
        <f>($AK$3+(O31+X31)*12*7.57%)*SUM(Fasering!$D$5:$D$12)</f>
        <v>3644.6507515888015</v>
      </c>
      <c r="AO31" s="5">
        <f>($AK$3+(I31+AA31)*12*7.57%)*SUM(Fasering!$D$5)</f>
        <v>0</v>
      </c>
      <c r="AP31" s="112">
        <f>($AK$3+(J31+AB31)*12*7.57%)*SUM(Fasering!$D$5:$D$7)</f>
        <v>600.27697410074268</v>
      </c>
      <c r="AQ31" s="112">
        <f>($AK$3+(K31+AC31)*12*7.57%)*SUM(Fasering!$D$5:$D$8)</f>
        <v>1052.417342497492</v>
      </c>
      <c r="AR31" s="9">
        <f>($AK$3+(L31+AD31)*12*7.57%)*SUM(Fasering!$D$5:$D$9)</f>
        <v>1583.1059861471608</v>
      </c>
      <c r="AS31" s="9">
        <f>($AK$3+(M31+AE31)*12*7.57%)*SUM(Fasering!$D$5:$D$10)</f>
        <v>2192.3429050497484</v>
      </c>
      <c r="AT31" s="9">
        <f>($AK$3+(N31+AF31)*12*7.57%)*SUM(Fasering!$D$5:$D$11)</f>
        <v>2878.4938596390039</v>
      </c>
      <c r="AU31" s="82">
        <f>($AK$3+(O31+AG31)*12*7.57%)*SUM(Fasering!$D$5:$D$12)</f>
        <v>3644.6507515888015</v>
      </c>
    </row>
    <row r="32" spans="1:47" x14ac:dyDescent="0.3">
      <c r="A32" s="32">
        <f t="shared" si="8"/>
        <v>22</v>
      </c>
      <c r="B32" s="129">
        <v>33131.01</v>
      </c>
      <c r="C32" s="130"/>
      <c r="D32" s="129">
        <f t="shared" si="0"/>
        <v>46390.040201999996</v>
      </c>
      <c r="E32" s="131">
        <f t="shared" si="1"/>
        <v>1149.9790580046058</v>
      </c>
      <c r="F32" s="129">
        <f t="shared" si="2"/>
        <v>3865.8366834999997</v>
      </c>
      <c r="G32" s="131">
        <f t="shared" si="3"/>
        <v>95.831588167050484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2404.93484737882</v>
      </c>
      <c r="K32" s="45">
        <f>GEW!$E$12+($F32-GEW!$E$12)*SUM(Fasering!$D$5:$D$8)</f>
        <v>2697.2466386809729</v>
      </c>
      <c r="L32" s="45">
        <f>GEW!$E$12+($F32-GEW!$E$12)*SUM(Fasering!$D$5:$D$9)</f>
        <v>2989.5584299831262</v>
      </c>
      <c r="M32" s="45">
        <f>GEW!$E$12+($F32-GEW!$E$12)*SUM(Fasering!$D$5:$D$10)</f>
        <v>3281.8702212852795</v>
      </c>
      <c r="N32" s="45">
        <f>GEW!$E$12+($F32-GEW!$E$12)*SUM(Fasering!$D$5:$D$11)</f>
        <v>3573.5248921978473</v>
      </c>
      <c r="O32" s="55">
        <f>GEW!$E$12+($F32-GEW!$E$12)*SUM(Fasering!$D$5:$D$12)</f>
        <v>3865.8366835000002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55">
        <f>$P32*SUM(Fasering!$D$5:$D$12)</f>
        <v>0</v>
      </c>
      <c r="Y32" s="129">
        <f t="shared" si="6"/>
        <v>0</v>
      </c>
      <c r="Z32" s="131">
        <f t="shared" si="7"/>
        <v>0</v>
      </c>
      <c r="AA32" s="54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600.63901441902681</v>
      </c>
      <c r="AJ32" s="112">
        <f>($AK$3+(K32+T32)*12*7.57%)*SUM(Fasering!$D$5:$D$8)</f>
        <v>1053.3140172057801</v>
      </c>
      <c r="AK32" s="9">
        <f>($AK$3+(L32+U32)*12*7.57%)*SUM(Fasering!$D$5:$D$9)</f>
        <v>1584.7756644506655</v>
      </c>
      <c r="AL32" s="9">
        <f>($AK$3+(M32+V32)*12*7.57%)*SUM(Fasering!$D$5:$D$10)</f>
        <v>2195.0239561536832</v>
      </c>
      <c r="AM32" s="9">
        <f>($AK$3+(N32+W32)*12*7.57%)*SUM(Fasering!$D$5:$D$11)</f>
        <v>2882.4215759875619</v>
      </c>
      <c r="AN32" s="82">
        <f>($AK$3+(O32+X32)*12*7.57%)*SUM(Fasering!$D$5:$D$12)</f>
        <v>3650.0660432914015</v>
      </c>
      <c r="AO32" s="5">
        <f>($AK$3+(I32+AA32)*12*7.57%)*SUM(Fasering!$D$5)</f>
        <v>0</v>
      </c>
      <c r="AP32" s="112">
        <f>($AK$3+(J32+AB32)*12*7.57%)*SUM(Fasering!$D$5:$D$7)</f>
        <v>600.63901441902681</v>
      </c>
      <c r="AQ32" s="112">
        <f>($AK$3+(K32+AC32)*12*7.57%)*SUM(Fasering!$D$5:$D$8)</f>
        <v>1053.3140172057801</v>
      </c>
      <c r="AR32" s="9">
        <f>($AK$3+(L32+AD32)*12*7.57%)*SUM(Fasering!$D$5:$D$9)</f>
        <v>1584.7756644506655</v>
      </c>
      <c r="AS32" s="9">
        <f>($AK$3+(M32+AE32)*12*7.57%)*SUM(Fasering!$D$5:$D$10)</f>
        <v>2195.0239561536832</v>
      </c>
      <c r="AT32" s="9">
        <f>($AK$3+(N32+AF32)*12*7.57%)*SUM(Fasering!$D$5:$D$11)</f>
        <v>2882.4215759875619</v>
      </c>
      <c r="AU32" s="82">
        <f>($AK$3+(O32+AG32)*12*7.57%)*SUM(Fasering!$D$5:$D$12)</f>
        <v>3650.0660432914015</v>
      </c>
    </row>
    <row r="33" spans="1:47" x14ac:dyDescent="0.3">
      <c r="A33" s="32">
        <f t="shared" si="8"/>
        <v>23</v>
      </c>
      <c r="B33" s="129">
        <v>34271.160000000003</v>
      </c>
      <c r="C33" s="130"/>
      <c r="D33" s="129">
        <f t="shared" si="0"/>
        <v>47986.478232000001</v>
      </c>
      <c r="E33" s="131">
        <f t="shared" si="1"/>
        <v>1189.5537230384805</v>
      </c>
      <c r="F33" s="129">
        <f t="shared" si="2"/>
        <v>3998.8731860000003</v>
      </c>
      <c r="G33" s="131">
        <f t="shared" si="3"/>
        <v>99.129476919873383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2439.3332567062726</v>
      </c>
      <c r="K33" s="45">
        <f>GEW!$E$12+($F33-GEW!$E$12)*SUM(Fasering!$D$5:$D$8)</f>
        <v>2751.381540216862</v>
      </c>
      <c r="L33" s="45">
        <f>GEW!$E$12+($F33-GEW!$E$12)*SUM(Fasering!$D$5:$D$9)</f>
        <v>3063.4298237274515</v>
      </c>
      <c r="M33" s="45">
        <f>GEW!$E$12+($F33-GEW!$E$12)*SUM(Fasering!$D$5:$D$10)</f>
        <v>3375.478107238041</v>
      </c>
      <c r="N33" s="45">
        <f>GEW!$E$12+($F33-GEW!$E$12)*SUM(Fasering!$D$5:$D$11)</f>
        <v>3686.8249024894112</v>
      </c>
      <c r="O33" s="55">
        <f>GEW!$E$12+($F33-GEW!$E$12)*SUM(Fasering!$D$5:$D$12)</f>
        <v>3998.8731860000007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29">
        <f t="shared" si="6"/>
        <v>0</v>
      </c>
      <c r="Z33" s="131">
        <f t="shared" si="7"/>
        <v>0</v>
      </c>
      <c r="AA33" s="54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608.71848728830844</v>
      </c>
      <c r="AJ33" s="112">
        <f>($AK$3+(K33+T33)*12*7.57%)*SUM(Fasering!$D$5:$D$8)</f>
        <v>1073.3246585965553</v>
      </c>
      <c r="AK33" s="9">
        <f>($AK$3+(L33+U33)*12*7.57%)*SUM(Fasering!$D$5:$D$9)</f>
        <v>1622.0370408010515</v>
      </c>
      <c r="AL33" s="9">
        <f>($AK$3+(M33+V33)*12*7.57%)*SUM(Fasering!$D$5:$D$10)</f>
        <v>2254.8556339017969</v>
      </c>
      <c r="AM33" s="9">
        <f>($AK$3+(N33+W33)*12*7.57%)*SUM(Fasering!$D$5:$D$11)</f>
        <v>2970.0744590333338</v>
      </c>
      <c r="AN33" s="82">
        <f>($AK$3+(O33+X33)*12*7.57%)*SUM(Fasering!$D$5:$D$12)</f>
        <v>3770.9164021624019</v>
      </c>
      <c r="AO33" s="5">
        <f>($AK$3+(I33+AA33)*12*7.57%)*SUM(Fasering!$D$5)</f>
        <v>0</v>
      </c>
      <c r="AP33" s="112">
        <f>($AK$3+(J33+AB33)*12*7.57%)*SUM(Fasering!$D$5:$D$7)</f>
        <v>608.71848728830844</v>
      </c>
      <c r="AQ33" s="112">
        <f>($AK$3+(K33+AC33)*12*7.57%)*SUM(Fasering!$D$5:$D$8)</f>
        <v>1073.3246585965553</v>
      </c>
      <c r="AR33" s="9">
        <f>($AK$3+(L33+AD33)*12*7.57%)*SUM(Fasering!$D$5:$D$9)</f>
        <v>1622.0370408010515</v>
      </c>
      <c r="AS33" s="9">
        <f>($AK$3+(M33+AE33)*12*7.57%)*SUM(Fasering!$D$5:$D$10)</f>
        <v>2254.8556339017969</v>
      </c>
      <c r="AT33" s="9">
        <f>($AK$3+(N33+AF33)*12*7.57%)*SUM(Fasering!$D$5:$D$11)</f>
        <v>2970.0744590333338</v>
      </c>
      <c r="AU33" s="82">
        <f>($AK$3+(O33+AG33)*12*7.57%)*SUM(Fasering!$D$5:$D$12)</f>
        <v>3770.9164021624019</v>
      </c>
    </row>
    <row r="34" spans="1:47" x14ac:dyDescent="0.3">
      <c r="A34" s="32">
        <f t="shared" si="8"/>
        <v>24</v>
      </c>
      <c r="B34" s="129">
        <v>35403.230000000003</v>
      </c>
      <c r="C34" s="130"/>
      <c r="D34" s="129">
        <f t="shared" si="0"/>
        <v>49571.602645999999</v>
      </c>
      <c r="E34" s="131">
        <f t="shared" si="1"/>
        <v>1228.8479308575381</v>
      </c>
      <c r="F34" s="129">
        <f t="shared" si="2"/>
        <v>4130.9668871666663</v>
      </c>
      <c r="G34" s="131">
        <f t="shared" si="3"/>
        <v>102.40399423812816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2473.487891839658</v>
      </c>
      <c r="K34" s="45">
        <f>GEW!$E$12+($F34-GEW!$E$12)*SUM(Fasering!$D$5:$D$8)</f>
        <v>2805.1327992457036</v>
      </c>
      <c r="L34" s="45">
        <f>GEW!$E$12+($F34-GEW!$E$12)*SUM(Fasering!$D$5:$D$9)</f>
        <v>3136.7777066517492</v>
      </c>
      <c r="M34" s="45">
        <f>GEW!$E$12+($F34-GEW!$E$12)*SUM(Fasering!$D$5:$D$10)</f>
        <v>3468.4226140577953</v>
      </c>
      <c r="N34" s="45">
        <f>GEW!$E$12+($F34-GEW!$E$12)*SUM(Fasering!$D$5:$D$11)</f>
        <v>3799.3219797606212</v>
      </c>
      <c r="O34" s="55">
        <f>GEW!$E$12+($F34-GEW!$E$12)*SUM(Fasering!$D$5:$D$12)</f>
        <v>4130.9668871666672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29">
        <f t="shared" si="6"/>
        <v>0</v>
      </c>
      <c r="Z34" s="131">
        <f t="shared" si="7"/>
        <v>0</v>
      </c>
      <c r="AA34" s="54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616.74070265569651</v>
      </c>
      <c r="AJ34" s="112">
        <f>($AK$3+(K34+T34)*12*7.57%)*SUM(Fasering!$D$5:$D$8)</f>
        <v>1093.1934888375365</v>
      </c>
      <c r="AK34" s="9">
        <f>($AK$3+(L34+U34)*12*7.57%)*SUM(Fasering!$D$5:$D$9)</f>
        <v>1659.0343537203878</v>
      </c>
      <c r="AL34" s="9">
        <f>($AK$3+(M34+V34)*12*7.57%)*SUM(Fasering!$D$5:$D$10)</f>
        <v>2314.2632973042496</v>
      </c>
      <c r="AM34" s="9">
        <f>($AK$3+(N34+W34)*12*7.57%)*SUM(Fasering!$D$5:$D$11)</f>
        <v>3057.1061647822489</v>
      </c>
      <c r="AN34" s="82">
        <f>($AK$3+(O34+X34)*12*7.57%)*SUM(Fasering!$D$5:$D$12)</f>
        <v>3890.9103203022019</v>
      </c>
      <c r="AO34" s="5">
        <f>($AK$3+(I34+AA34)*12*7.57%)*SUM(Fasering!$D$5)</f>
        <v>0</v>
      </c>
      <c r="AP34" s="112">
        <f>($AK$3+(J34+AB34)*12*7.57%)*SUM(Fasering!$D$5:$D$7)</f>
        <v>616.74070265569651</v>
      </c>
      <c r="AQ34" s="112">
        <f>($AK$3+(K34+AC34)*12*7.57%)*SUM(Fasering!$D$5:$D$8)</f>
        <v>1093.1934888375365</v>
      </c>
      <c r="AR34" s="9">
        <f>($AK$3+(L34+AD34)*12*7.57%)*SUM(Fasering!$D$5:$D$9)</f>
        <v>1659.0343537203878</v>
      </c>
      <c r="AS34" s="9">
        <f>($AK$3+(M34+AE34)*12*7.57%)*SUM(Fasering!$D$5:$D$10)</f>
        <v>2314.2632973042496</v>
      </c>
      <c r="AT34" s="9">
        <f>($AK$3+(N34+AF34)*12*7.57%)*SUM(Fasering!$D$5:$D$11)</f>
        <v>3057.1061647822489</v>
      </c>
      <c r="AU34" s="82">
        <f>($AK$3+(O34+AG34)*12*7.57%)*SUM(Fasering!$D$5:$D$12)</f>
        <v>3890.9103203022019</v>
      </c>
    </row>
    <row r="35" spans="1:47" x14ac:dyDescent="0.3">
      <c r="A35" s="32">
        <f t="shared" si="8"/>
        <v>25</v>
      </c>
      <c r="B35" s="129">
        <v>35411.279999999999</v>
      </c>
      <c r="C35" s="130"/>
      <c r="D35" s="129">
        <f t="shared" si="0"/>
        <v>49582.874255999996</v>
      </c>
      <c r="E35" s="131">
        <f t="shared" si="1"/>
        <v>1229.1273467708149</v>
      </c>
      <c r="F35" s="129">
        <f t="shared" si="2"/>
        <v>4131.9061879999999</v>
      </c>
      <c r="G35" s="131">
        <f t="shared" si="3"/>
        <v>102.42727889756792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2473.7307609315194</v>
      </c>
      <c r="K35" s="45">
        <f>GEW!$E$12+($F35-GEW!$E$12)*SUM(Fasering!$D$5:$D$8)</f>
        <v>2805.5150173375023</v>
      </c>
      <c r="L35" s="45">
        <f>GEW!$E$12+($F35-GEW!$E$12)*SUM(Fasering!$D$5:$D$9)</f>
        <v>3137.2992737434852</v>
      </c>
      <c r="M35" s="45">
        <f>GEW!$E$12+($F35-GEW!$E$12)*SUM(Fasering!$D$5:$D$10)</f>
        <v>3469.0835301494672</v>
      </c>
      <c r="N35" s="45">
        <f>GEW!$E$12+($F35-GEW!$E$12)*SUM(Fasering!$D$5:$D$11)</f>
        <v>3800.121931594018</v>
      </c>
      <c r="O35" s="55">
        <f>GEW!$E$12+($F35-GEW!$E$12)*SUM(Fasering!$D$5:$D$12)</f>
        <v>4131.9061880000008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29">
        <f t="shared" si="6"/>
        <v>0</v>
      </c>
      <c r="Z35" s="131">
        <f t="shared" si="7"/>
        <v>0</v>
      </c>
      <c r="AA35" s="54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616.79774756785514</v>
      </c>
      <c r="AJ35" s="112">
        <f>($AK$3+(K35+T35)*12*7.57%)*SUM(Fasering!$D$5:$D$8)</f>
        <v>1093.3347734607846</v>
      </c>
      <c r="AK35" s="9">
        <f>($AK$3+(L35+U35)*12*7.57%)*SUM(Fasering!$D$5:$D$9)</f>
        <v>1659.2974367179067</v>
      </c>
      <c r="AL35" s="9">
        <f>($AK$3+(M35+V35)*12*7.57%)*SUM(Fasering!$D$5:$D$10)</f>
        <v>2314.6857373392213</v>
      </c>
      <c r="AM35" s="9">
        <f>($AK$3+(N35+W35)*12*7.57%)*SUM(Fasering!$D$5:$D$11)</f>
        <v>3057.7250357277553</v>
      </c>
      <c r="AN35" s="82">
        <f>($AK$3+(O35+X35)*12*7.57%)*SUM(Fasering!$D$5:$D$12)</f>
        <v>3891.763581179202</v>
      </c>
      <c r="AO35" s="5">
        <f>($AK$3+(I35+AA35)*12*7.57%)*SUM(Fasering!$D$5)</f>
        <v>0</v>
      </c>
      <c r="AP35" s="112">
        <f>($AK$3+(J35+AB35)*12*7.57%)*SUM(Fasering!$D$5:$D$7)</f>
        <v>616.79774756785514</v>
      </c>
      <c r="AQ35" s="112">
        <f>($AK$3+(K35+AC35)*12*7.57%)*SUM(Fasering!$D$5:$D$8)</f>
        <v>1093.3347734607846</v>
      </c>
      <c r="AR35" s="9">
        <f>($AK$3+(L35+AD35)*12*7.57%)*SUM(Fasering!$D$5:$D$9)</f>
        <v>1659.2974367179067</v>
      </c>
      <c r="AS35" s="9">
        <f>($AK$3+(M35+AE35)*12*7.57%)*SUM(Fasering!$D$5:$D$10)</f>
        <v>2314.6857373392213</v>
      </c>
      <c r="AT35" s="9">
        <f>($AK$3+(N35+AF35)*12*7.57%)*SUM(Fasering!$D$5:$D$11)</f>
        <v>3057.7250357277553</v>
      </c>
      <c r="AU35" s="82">
        <f>($AK$3+(O35+AG35)*12*7.57%)*SUM(Fasering!$D$5:$D$12)</f>
        <v>3891.763581179202</v>
      </c>
    </row>
    <row r="36" spans="1:47" x14ac:dyDescent="0.3">
      <c r="A36" s="32">
        <f t="shared" si="8"/>
        <v>26</v>
      </c>
      <c r="B36" s="129">
        <v>35411.279999999999</v>
      </c>
      <c r="C36" s="130"/>
      <c r="D36" s="129">
        <f t="shared" si="0"/>
        <v>49582.874255999996</v>
      </c>
      <c r="E36" s="131">
        <f t="shared" si="1"/>
        <v>1229.1273467708149</v>
      </c>
      <c r="F36" s="129">
        <f t="shared" si="2"/>
        <v>4131.9061879999999</v>
      </c>
      <c r="G36" s="131">
        <f t="shared" si="3"/>
        <v>102.42727889756792</v>
      </c>
      <c r="H36" s="45">
        <f>'L4'!$H$10</f>
        <v>1760.59</v>
      </c>
      <c r="I36" s="45">
        <f>GEW!$E$12+($F36-GEW!$E$12)*SUM(Fasering!$D$5)</f>
        <v>1895.469409333333</v>
      </c>
      <c r="J36" s="45">
        <f>GEW!$E$12+($F36-GEW!$E$12)*SUM(Fasering!$D$5:$D$7)</f>
        <v>2473.7307609315194</v>
      </c>
      <c r="K36" s="45">
        <f>GEW!$E$12+($F36-GEW!$E$12)*SUM(Fasering!$D$5:$D$8)</f>
        <v>2805.5150173375023</v>
      </c>
      <c r="L36" s="45">
        <f>GEW!$E$12+($F36-GEW!$E$12)*SUM(Fasering!$D$5:$D$9)</f>
        <v>3137.2992737434852</v>
      </c>
      <c r="M36" s="45">
        <f>GEW!$E$12+($F36-GEW!$E$12)*SUM(Fasering!$D$5:$D$10)</f>
        <v>3469.0835301494672</v>
      </c>
      <c r="N36" s="45">
        <f>GEW!$E$12+($F36-GEW!$E$12)*SUM(Fasering!$D$5:$D$11)</f>
        <v>3800.121931594018</v>
      </c>
      <c r="O36" s="55">
        <f>GEW!$E$12+($F36-GEW!$E$12)*SUM(Fasering!$D$5:$D$12)</f>
        <v>4131.9061880000008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29">
        <f t="shared" si="6"/>
        <v>0</v>
      </c>
      <c r="Z36" s="131">
        <f t="shared" si="7"/>
        <v>0</v>
      </c>
      <c r="AA36" s="54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616.79774756785514</v>
      </c>
      <c r="AJ36" s="112">
        <f>($AK$3+(K36+T36)*12*7.57%)*SUM(Fasering!$D$5:$D$8)</f>
        <v>1093.3347734607846</v>
      </c>
      <c r="AK36" s="9">
        <f>($AK$3+(L36+U36)*12*7.57%)*SUM(Fasering!$D$5:$D$9)</f>
        <v>1659.2974367179067</v>
      </c>
      <c r="AL36" s="9">
        <f>($AK$3+(M36+V36)*12*7.57%)*SUM(Fasering!$D$5:$D$10)</f>
        <v>2314.6857373392213</v>
      </c>
      <c r="AM36" s="9">
        <f>($AK$3+(N36+W36)*12*7.57%)*SUM(Fasering!$D$5:$D$11)</f>
        <v>3057.7250357277553</v>
      </c>
      <c r="AN36" s="82">
        <f>($AK$3+(O36+X36)*12*7.57%)*SUM(Fasering!$D$5:$D$12)</f>
        <v>3891.763581179202</v>
      </c>
      <c r="AO36" s="5">
        <f>($AK$3+(I36+AA36)*12*7.57%)*SUM(Fasering!$D$5)</f>
        <v>0</v>
      </c>
      <c r="AP36" s="112">
        <f>($AK$3+(J36+AB36)*12*7.57%)*SUM(Fasering!$D$5:$D$7)</f>
        <v>616.79774756785514</v>
      </c>
      <c r="AQ36" s="112">
        <f>($AK$3+(K36+AC36)*12*7.57%)*SUM(Fasering!$D$5:$D$8)</f>
        <v>1093.3347734607846</v>
      </c>
      <c r="AR36" s="9">
        <f>($AK$3+(L36+AD36)*12*7.57%)*SUM(Fasering!$D$5:$D$9)</f>
        <v>1659.2974367179067</v>
      </c>
      <c r="AS36" s="9">
        <f>($AK$3+(M36+AE36)*12*7.57%)*SUM(Fasering!$D$5:$D$10)</f>
        <v>2314.6857373392213</v>
      </c>
      <c r="AT36" s="9">
        <f>($AK$3+(N36+AF36)*12*7.57%)*SUM(Fasering!$D$5:$D$11)</f>
        <v>3057.7250357277553</v>
      </c>
      <c r="AU36" s="82">
        <f>($AK$3+(O36+AG36)*12*7.57%)*SUM(Fasering!$D$5:$D$12)</f>
        <v>3891.763581179202</v>
      </c>
    </row>
    <row r="37" spans="1:47" x14ac:dyDescent="0.3">
      <c r="A37" s="32">
        <f t="shared" si="8"/>
        <v>27</v>
      </c>
      <c r="B37" s="129">
        <v>35419.360000000001</v>
      </c>
      <c r="C37" s="130"/>
      <c r="D37" s="129">
        <f t="shared" si="0"/>
        <v>49594.187871999995</v>
      </c>
      <c r="E37" s="131">
        <f t="shared" si="1"/>
        <v>1229.407803985632</v>
      </c>
      <c r="F37" s="129">
        <f t="shared" si="2"/>
        <v>4132.8489893333326</v>
      </c>
      <c r="G37" s="131">
        <f t="shared" si="3"/>
        <v>102.45065033213599</v>
      </c>
      <c r="H37" s="45">
        <f>'L4'!$H$10</f>
        <v>1760.59</v>
      </c>
      <c r="I37" s="45">
        <f>GEW!$E$12+($F37-GEW!$E$12)*SUM(Fasering!$D$5)</f>
        <v>1895.469409333333</v>
      </c>
      <c r="J37" s="45">
        <f>GEW!$E$12+($F37-GEW!$E$12)*SUM(Fasering!$D$5:$D$7)</f>
        <v>2473.974535125587</v>
      </c>
      <c r="K37" s="45">
        <f>GEW!$E$12+($F37-GEW!$E$12)*SUM(Fasering!$D$5:$D$8)</f>
        <v>2805.8986598445495</v>
      </c>
      <c r="L37" s="45">
        <f>GEW!$E$12+($F37-GEW!$E$12)*SUM(Fasering!$D$5:$D$9)</f>
        <v>3137.822784563512</v>
      </c>
      <c r="M37" s="45">
        <f>GEW!$E$12+($F37-GEW!$E$12)*SUM(Fasering!$D$5:$D$10)</f>
        <v>3469.746909282474</v>
      </c>
      <c r="N37" s="45">
        <f>GEW!$E$12+($F37-GEW!$E$12)*SUM(Fasering!$D$5:$D$11)</f>
        <v>3800.9248646143706</v>
      </c>
      <c r="O37" s="55">
        <f>GEW!$E$12+($F37-GEW!$E$12)*SUM(Fasering!$D$5:$D$12)</f>
        <v>4132.8489893333335</v>
      </c>
      <c r="P37" s="129">
        <f t="shared" si="4"/>
        <v>0</v>
      </c>
      <c r="Q37" s="131">
        <f t="shared" si="5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55">
        <f>$P37*SUM(Fasering!$D$5:$D$12)</f>
        <v>0</v>
      </c>
      <c r="Y37" s="129">
        <f t="shared" si="6"/>
        <v>0</v>
      </c>
      <c r="Z37" s="131">
        <f t="shared" si="7"/>
        <v>0</v>
      </c>
      <c r="AA37" s="54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55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616.8550050697487</v>
      </c>
      <c r="AJ37" s="112">
        <f>($AK$3+(K37+T37)*12*7.57%)*SUM(Fasering!$D$5:$D$8)</f>
        <v>1093.4765846105781</v>
      </c>
      <c r="AK37" s="9">
        <f>($AK$3+(L37+U37)*12*7.57%)*SUM(Fasering!$D$5:$D$9)</f>
        <v>1659.5615001489559</v>
      </c>
      <c r="AL37" s="9">
        <f>($AK$3+(M37+V37)*12*7.57%)*SUM(Fasering!$D$5:$D$10)</f>
        <v>2315.1097516848808</v>
      </c>
      <c r="AM37" s="9">
        <f>($AK$3+(N37+W37)*12*7.57%)*SUM(Fasering!$D$5:$D$11)</f>
        <v>3058.3462130246098</v>
      </c>
      <c r="AN37" s="82">
        <f>($AK$3+(O37+X37)*12*7.57%)*SUM(Fasering!$D$5:$D$12)</f>
        <v>3892.6200219104012</v>
      </c>
      <c r="AO37" s="5">
        <f>($AK$3+(I37+AA37)*12*7.57%)*SUM(Fasering!$D$5)</f>
        <v>0</v>
      </c>
      <c r="AP37" s="112">
        <f>($AK$3+(J37+AB37)*12*7.57%)*SUM(Fasering!$D$5:$D$7)</f>
        <v>616.8550050697487</v>
      </c>
      <c r="AQ37" s="112">
        <f>($AK$3+(K37+AC37)*12*7.57%)*SUM(Fasering!$D$5:$D$8)</f>
        <v>1093.4765846105781</v>
      </c>
      <c r="AR37" s="9">
        <f>($AK$3+(L37+AD37)*12*7.57%)*SUM(Fasering!$D$5:$D$9)</f>
        <v>1659.5615001489559</v>
      </c>
      <c r="AS37" s="9">
        <f>($AK$3+(M37+AE37)*12*7.57%)*SUM(Fasering!$D$5:$D$10)</f>
        <v>2315.1097516848808</v>
      </c>
      <c r="AT37" s="9">
        <f>($AK$3+(N37+AF37)*12*7.57%)*SUM(Fasering!$D$5:$D$11)</f>
        <v>3058.3462130246098</v>
      </c>
      <c r="AU37" s="82">
        <f>($AK$3+(O37+AG37)*12*7.57%)*SUM(Fasering!$D$5:$D$12)</f>
        <v>3892.6200219104012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52"/>
      <c r="P38" s="132"/>
      <c r="Q38" s="133"/>
      <c r="R38" s="46"/>
      <c r="S38" s="46"/>
      <c r="T38" s="46"/>
      <c r="U38" s="46"/>
      <c r="V38" s="46"/>
      <c r="W38" s="46"/>
      <c r="X38" s="52"/>
      <c r="Y38" s="132"/>
      <c r="Z38" s="133"/>
      <c r="AA38" s="51"/>
      <c r="AB38" s="46"/>
      <c r="AC38" s="46"/>
      <c r="AD38" s="46"/>
      <c r="AE38" s="46"/>
      <c r="AF38" s="46"/>
      <c r="AG38" s="52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9">
    <mergeCell ref="AH6:AN6"/>
    <mergeCell ref="AO6:AU6"/>
    <mergeCell ref="B8:C8"/>
    <mergeCell ref="D8:E8"/>
    <mergeCell ref="P8:Q8"/>
    <mergeCell ref="Y8:Z8"/>
    <mergeCell ref="B6:E6"/>
    <mergeCell ref="P6:Q6"/>
    <mergeCell ref="Y6:Z6"/>
    <mergeCell ref="B7:C7"/>
    <mergeCell ref="D7:E7"/>
    <mergeCell ref="F7:G7"/>
    <mergeCell ref="P7:Q7"/>
    <mergeCell ref="Y7:Z7"/>
    <mergeCell ref="F8:G8"/>
    <mergeCell ref="F6:G6"/>
    <mergeCell ref="R6:X6"/>
    <mergeCell ref="AA6:AG6"/>
    <mergeCell ref="H6:O6"/>
    <mergeCell ref="B10:C10"/>
    <mergeCell ref="D10:E10"/>
    <mergeCell ref="F10:G10"/>
    <mergeCell ref="P10:Q10"/>
    <mergeCell ref="Y10:Z10"/>
    <mergeCell ref="B9:C9"/>
    <mergeCell ref="D9:E9"/>
    <mergeCell ref="F9:G9"/>
    <mergeCell ref="P9:Q9"/>
    <mergeCell ref="Y9:Z9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36"/>
  <sheetViews>
    <sheetView topLeftCell="AF1" zoomScale="80" zoomScaleNormal="80" workbookViewId="0">
      <selection activeCell="AQ1" sqref="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93</v>
      </c>
      <c r="B1" s="21"/>
      <c r="C1" s="21" t="s">
        <v>94</v>
      </c>
      <c r="D1" s="21"/>
      <c r="E1" s="21"/>
      <c r="G1" s="21"/>
      <c r="J1" s="36"/>
      <c r="K1" s="36"/>
      <c r="L1" s="98" t="str">
        <f>D6</f>
        <v>bedragen geldig  voor periode vanaf 10/2021 - let wel: vast bedrag eindejaarspremie = bedrag voor indexatie in november 2021!</v>
      </c>
      <c r="O1" s="24"/>
      <c r="S1" s="114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N2" s="23" t="s">
        <v>21</v>
      </c>
      <c r="O2" s="25">
        <f>ROUND('L4'!O3/1.2434,4)</f>
        <v>1.1261000000000001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6" t="s">
        <v>22</v>
      </c>
      <c r="C4" s="151"/>
      <c r="D4" s="151"/>
      <c r="E4" s="137"/>
      <c r="F4" s="136" t="s">
        <v>23</v>
      </c>
      <c r="G4" s="137"/>
      <c r="H4" s="148" t="s">
        <v>37</v>
      </c>
      <c r="I4" s="149"/>
      <c r="J4" s="149"/>
      <c r="K4" s="149"/>
      <c r="L4" s="149"/>
      <c r="M4" s="149"/>
      <c r="N4" s="149"/>
      <c r="O4" s="150"/>
      <c r="P4" s="136" t="s">
        <v>24</v>
      </c>
      <c r="Q4" s="139"/>
      <c r="R4" s="148" t="s">
        <v>38</v>
      </c>
      <c r="S4" s="149"/>
      <c r="T4" s="149"/>
      <c r="U4" s="149"/>
      <c r="V4" s="149"/>
      <c r="W4" s="149"/>
      <c r="X4" s="150"/>
      <c r="Y4" s="136" t="s">
        <v>25</v>
      </c>
      <c r="Z4" s="137"/>
      <c r="AA4" s="148" t="s">
        <v>39</v>
      </c>
      <c r="AB4" s="149"/>
      <c r="AC4" s="149"/>
      <c r="AD4" s="149"/>
      <c r="AE4" s="149"/>
      <c r="AF4" s="149"/>
      <c r="AG4" s="150"/>
      <c r="AH4" s="148" t="s">
        <v>99</v>
      </c>
      <c r="AI4" s="149"/>
      <c r="AJ4" s="149"/>
      <c r="AK4" s="149"/>
      <c r="AL4" s="149"/>
      <c r="AM4" s="149"/>
      <c r="AN4" s="150"/>
      <c r="AO4" s="148" t="s">
        <v>100</v>
      </c>
      <c r="AP4" s="149"/>
      <c r="AQ4" s="149"/>
      <c r="AR4" s="149"/>
      <c r="AS4" s="149"/>
      <c r="AT4" s="149"/>
      <c r="AU4" s="150"/>
    </row>
    <row r="5" spans="1:47" x14ac:dyDescent="0.3">
      <c r="A5" s="32"/>
      <c r="B5" s="152">
        <v>1</v>
      </c>
      <c r="C5" s="153"/>
      <c r="D5" s="152"/>
      <c r="E5" s="153"/>
      <c r="F5" s="152"/>
      <c r="G5" s="153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52"/>
      <c r="Q5" s="153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54" t="s">
        <v>27</v>
      </c>
      <c r="Z5" s="153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0" t="s">
        <v>95</v>
      </c>
      <c r="C6" s="141"/>
      <c r="D6" s="146" t="str">
        <f>'L4'!$D$8</f>
        <v>bedragen geldig  voor periode vanaf 10/2021 - let wel: vast bedrag eindejaarspremie = bedrag voor indexatie in november 2021!</v>
      </c>
      <c r="E6" s="145"/>
      <c r="F6" s="146" t="str">
        <f>D6</f>
        <v>bedragen geldig  voor periode vanaf 10/2021 - let wel: vast bedrag eindejaarspremie = bedrag voor indexatie in november 2021!</v>
      </c>
      <c r="G6" s="147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6"/>
      <c r="C7" s="137"/>
      <c r="D7" s="138"/>
      <c r="E7" s="139"/>
      <c r="F7" s="138"/>
      <c r="G7" s="139"/>
      <c r="H7" s="44"/>
      <c r="I7" s="44"/>
      <c r="J7" s="44"/>
      <c r="K7" s="44"/>
      <c r="L7" s="44"/>
      <c r="M7" s="44"/>
      <c r="N7" s="44"/>
      <c r="O7" s="97"/>
      <c r="P7" s="138"/>
      <c r="Q7" s="139"/>
      <c r="R7" s="44"/>
      <c r="S7" s="44"/>
      <c r="T7" s="44"/>
      <c r="U7" s="44"/>
      <c r="V7" s="44"/>
      <c r="W7" s="44"/>
      <c r="X7" s="97"/>
      <c r="Y7" s="138"/>
      <c r="Z7" s="139"/>
      <c r="AA7" s="96"/>
      <c r="AB7" s="44"/>
      <c r="AC7" s="44"/>
      <c r="AD7" s="44"/>
      <c r="AE7" s="44"/>
      <c r="AF7" s="44"/>
      <c r="AG7" s="97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29">
        <v>26901.840000000004</v>
      </c>
      <c r="C8" s="130"/>
      <c r="D8" s="129">
        <f t="shared" ref="D8:D35" si="0">B8*$O$2</f>
        <v>30294.162024000008</v>
      </c>
      <c r="E8" s="131">
        <f t="shared" ref="E8:E35" si="1">D8/40.3399</f>
        <v>750.97266041809746</v>
      </c>
      <c r="F8" s="129">
        <f t="shared" ref="F8:F35" si="2">B8/12*$O$2</f>
        <v>2524.5135020000002</v>
      </c>
      <c r="G8" s="131">
        <f t="shared" ref="G8:G35" si="3">F8/40.3399</f>
        <v>62.581055034841441</v>
      </c>
      <c r="H8" s="45">
        <f>'L4'!$H$10</f>
        <v>1760.59</v>
      </c>
      <c r="I8" s="45">
        <f>GEW!$E$12+($F8-GEW!$E$12)*SUM(Fasering!$D$5)</f>
        <v>1895.469409333333</v>
      </c>
      <c r="J8" s="45">
        <f>GEW!$E$12+($F8-GEW!$E$12)*SUM(Fasering!$D$5:$D$7)</f>
        <v>2058.1173726963511</v>
      </c>
      <c r="K8" s="45">
        <f>GEW!$E$12+($F8-GEW!$E$12)*SUM(Fasering!$D$5:$D$8)</f>
        <v>2151.4385559834609</v>
      </c>
      <c r="L8" s="45">
        <f>GEW!$E$12+($F8-GEW!$E$12)*SUM(Fasering!$D$5:$D$9)</f>
        <v>2244.7597392705711</v>
      </c>
      <c r="M8" s="45">
        <f>GEW!$E$12+($F8-GEW!$E$12)*SUM(Fasering!$D$5:$D$10)</f>
        <v>2338.0809225576813</v>
      </c>
      <c r="N8" s="45">
        <f>GEW!$E$12+($F8-GEW!$E$12)*SUM(Fasering!$D$5:$D$11)</f>
        <v>2431.1923187128905</v>
      </c>
      <c r="O8" s="93">
        <f>GEW!$E$12+($F8-GEW!$E$12)*SUM(Fasering!$D$5:$D$12)</f>
        <v>2524.5135020000002</v>
      </c>
      <c r="P8" s="129">
        <f>((B8&lt;19968.2*1.2434)*913.03+(B8&gt;19968.2*1.2434)*(B8&lt;20424.71*1.2434)*(20424.71-B8/1.2434+456.51)+(B8&gt;20424.71*1.2434)*(B8&lt;22659.62*1.2434)*456.51+(B8&gt;22659.62*1.2434)*(B8&lt;23116.13*1.2434)*(23116.13-B8/1.2434))/12*Inhoud!$C$5</f>
        <v>53.267108499999992</v>
      </c>
      <c r="Q8" s="131">
        <f t="shared" ref="Q8" si="4">P8/40.3399</f>
        <v>1.320457128054358</v>
      </c>
      <c r="R8" s="45">
        <f>$P8*SUM(Fasering!$D$5)</f>
        <v>0</v>
      </c>
      <c r="S8" s="45">
        <f>$P8*SUM(Fasering!$D$5:$D$7)</f>
        <v>13.77294026406647</v>
      </c>
      <c r="T8" s="45">
        <f>$P8*SUM(Fasering!$D$5:$D$8)</f>
        <v>21.675326843089643</v>
      </c>
      <c r="U8" s="45">
        <f>$P8*SUM(Fasering!$D$5:$D$9)</f>
        <v>29.577713422112819</v>
      </c>
      <c r="V8" s="45">
        <f>$P8*SUM(Fasering!$D$5:$D$10)</f>
        <v>37.480100001135995</v>
      </c>
      <c r="W8" s="45">
        <f>$P8*SUM(Fasering!$D$5:$D$11)</f>
        <v>45.364721920976827</v>
      </c>
      <c r="X8" s="93">
        <f>$P8*SUM(Fasering!$D$5:$D$12)</f>
        <v>53.267108500000006</v>
      </c>
      <c r="Y8" s="129">
        <f>((B8&lt;19968.2*1.2434)*456.51+(B8&gt;19968.2*1.2434)*(B8&lt;20196.46*1.2434)*(20196.46-B8/1.2434+228.26)+(B8&gt;20196.46*1.2434)*(B8&lt;22659.62*1.2434)*228.26+(B8&gt;22659.62*1.2434)*(B8&lt;22887.88*1.2434)*(22887.88-B8/1.2434))/12*Inhoud!$C$5</f>
        <v>26.63413766666666</v>
      </c>
      <c r="Z8" s="131">
        <f t="shared" ref="Z8" si="5">Y8/40.3399</f>
        <v>0.66024302654857003</v>
      </c>
      <c r="AA8" s="92">
        <f>$Y8*SUM(Fasering!$D$5)</f>
        <v>0</v>
      </c>
      <c r="AB8" s="45">
        <f>$Y8*SUM(Fasering!$D$5:$D$7)</f>
        <v>6.8866209824008502</v>
      </c>
      <c r="AC8" s="45">
        <f>$Y8*SUM(Fasering!$D$5:$D$8)</f>
        <v>10.837900824086312</v>
      </c>
      <c r="AD8" s="45">
        <f>$Y8*SUM(Fasering!$D$5:$D$9)</f>
        <v>14.789180665771772</v>
      </c>
      <c r="AE8" s="45">
        <f>$Y8*SUM(Fasering!$D$5:$D$10)</f>
        <v>18.740460507457232</v>
      </c>
      <c r="AF8" s="45">
        <f>$Y8*SUM(Fasering!$D$5:$D$11)</f>
        <v>22.682857824981205</v>
      </c>
      <c r="AG8" s="93">
        <f>$Y8*SUM(Fasering!$D$5:$D$12)</f>
        <v>26.634137666666668</v>
      </c>
      <c r="AH8" s="5">
        <f>($AK$2+(I8+R8)*12*7.57%)*SUM(Fasering!$D$5)</f>
        <v>0</v>
      </c>
      <c r="AI8" s="112">
        <f>($AK$2+(J8+S8)*12*7.57%)*SUM(Fasering!$D$5:$D$7)</f>
        <v>522.41376119638733</v>
      </c>
      <c r="AJ8" s="112">
        <f>($AK$2+(K8+T8)*12*7.57%)*SUM(Fasering!$D$5:$D$8)</f>
        <v>859.57149027777996</v>
      </c>
      <c r="AK8" s="9">
        <f>($AK$2+(L8+U8)*12*7.57%)*SUM(Fasering!$D$5:$D$9)</f>
        <v>1224.0119552840549</v>
      </c>
      <c r="AL8" s="9">
        <f>($AK$2+(M8+V8)*12*7.57%)*SUM(Fasering!$D$5:$D$10)</f>
        <v>1615.7351562152123</v>
      </c>
      <c r="AM8" s="9">
        <f>($AK$2+(N8+W8)*12*7.57%)*SUM(Fasering!$D$5:$D$11)</f>
        <v>2033.7685657126979</v>
      </c>
      <c r="AN8" s="82">
        <f>($AK$2+(O8+X8)*12*7.57%)*SUM(Fasering!$D$5:$D$12)</f>
        <v>2479.9959065782014</v>
      </c>
      <c r="AO8" s="5">
        <f>($AK$2+(I8+AA8)*12*7.57%)*SUM(Fasering!$D$5)</f>
        <v>0</v>
      </c>
      <c r="AP8" s="112">
        <f>($AK$2+(J8+AB8)*12*7.57%)*SUM(Fasering!$D$5:$D$7)</f>
        <v>520.79630763114278</v>
      </c>
      <c r="AQ8" s="112">
        <f>($AK$2+(K8+AC8)*12*7.57%)*SUM(Fasering!$D$5:$D$8)</f>
        <v>855.56550080495208</v>
      </c>
      <c r="AR8" s="9">
        <f>($AK$2+(L8+AD8)*12*7.57%)*SUM(Fasering!$D$5:$D$9)</f>
        <v>1216.5524901680826</v>
      </c>
      <c r="AS8" s="9">
        <f>($AK$2+(M8+AE8)*12*7.57%)*SUM(Fasering!$D$5:$D$10)</f>
        <v>1603.7572757205342</v>
      </c>
      <c r="AT8" s="9">
        <f>($AK$2+(N8+AF8)*12*7.57%)*SUM(Fasering!$D$5:$D$11)</f>
        <v>2016.2210758603121</v>
      </c>
      <c r="AU8" s="82">
        <f>($AK$2+(O8+AG8)*12*7.57%)*SUM(Fasering!$D$5:$D$12)</f>
        <v>2455.8025158732007</v>
      </c>
    </row>
    <row r="9" spans="1:47" x14ac:dyDescent="0.3">
      <c r="A9" s="32">
        <f t="shared" ref="A9:A35" si="6">+A8+1</f>
        <v>1</v>
      </c>
      <c r="B9" s="129">
        <v>27381</v>
      </c>
      <c r="C9" s="130"/>
      <c r="D9" s="129">
        <f t="shared" si="0"/>
        <v>30833.744100000004</v>
      </c>
      <c r="E9" s="131">
        <f t="shared" si="1"/>
        <v>764.34855069050752</v>
      </c>
      <c r="F9" s="129">
        <f t="shared" si="2"/>
        <v>2569.4786750000003</v>
      </c>
      <c r="G9" s="131">
        <f t="shared" si="3"/>
        <v>63.695712557542294</v>
      </c>
      <c r="H9" s="45">
        <f>'L4'!$H$10</f>
        <v>1760.59</v>
      </c>
      <c r="I9" s="45">
        <f>GEW!$E$12+($F9-GEW!$E$12)*SUM(Fasering!$D$5)</f>
        <v>1895.469409333333</v>
      </c>
      <c r="J9" s="45">
        <f>GEW!$E$12+($F9-GEW!$E$12)*SUM(Fasering!$D$5:$D$7)</f>
        <v>2069.7437338624054</v>
      </c>
      <c r="K9" s="45">
        <f>GEW!$E$12+($F9-GEW!$E$12)*SUM(Fasering!$D$5:$D$8)</f>
        <v>2169.7356787065964</v>
      </c>
      <c r="L9" s="45">
        <f>GEW!$E$12+($F9-GEW!$E$12)*SUM(Fasering!$D$5:$D$9)</f>
        <v>2269.7276235507875</v>
      </c>
      <c r="M9" s="45">
        <f>GEW!$E$12+($F9-GEW!$E$12)*SUM(Fasering!$D$5:$D$10)</f>
        <v>2369.7195683949785</v>
      </c>
      <c r="N9" s="45">
        <f>GEW!$E$12+($F9-GEW!$E$12)*SUM(Fasering!$D$5:$D$11)</f>
        <v>2469.4867301558097</v>
      </c>
      <c r="O9" s="93">
        <f>GEW!$E$12+($F9-GEW!$E$12)*SUM(Fasering!$D$5:$D$12)</f>
        <v>2569.4786750000003</v>
      </c>
      <c r="P9" s="129">
        <f>((B9&lt;19968.2*1.2434)*913.03+(B9&gt;19968.2*1.2434)*(B9&lt;20424.71*1.2434)*(20424.71-B9/1.2434+456.51)+(B9&gt;20424.71*1.2434)*(B9&lt;22659.62*1.2434)*456.51+(B9&gt;22659.62*1.2434)*(B9&lt;23116.13*1.2434)*(23116.13-B9/1.2434))/12*Inhoud!$C$5</f>
        <v>53.267108499999992</v>
      </c>
      <c r="Q9" s="131">
        <f t="shared" ref="Q9:Q35" si="7">P9/40.3399</f>
        <v>1.320457128054358</v>
      </c>
      <c r="R9" s="45">
        <f>$P9*SUM(Fasering!$D$5)</f>
        <v>0</v>
      </c>
      <c r="S9" s="45">
        <f>$P9*SUM(Fasering!$D$5:$D$7)</f>
        <v>13.77294026406647</v>
      </c>
      <c r="T9" s="45">
        <f>$P9*SUM(Fasering!$D$5:$D$8)</f>
        <v>21.675326843089643</v>
      </c>
      <c r="U9" s="45">
        <f>$P9*SUM(Fasering!$D$5:$D$9)</f>
        <v>29.577713422112819</v>
      </c>
      <c r="V9" s="45">
        <f>$P9*SUM(Fasering!$D$5:$D$10)</f>
        <v>37.480100001135995</v>
      </c>
      <c r="W9" s="45">
        <f>$P9*SUM(Fasering!$D$5:$D$11)</f>
        <v>45.364721920976827</v>
      </c>
      <c r="X9" s="93">
        <f>$P9*SUM(Fasering!$D$5:$D$12)</f>
        <v>53.267108500000006</v>
      </c>
      <c r="Y9" s="129">
        <f>((B9&lt;19968.2*1.2434)*456.51+(B9&gt;19968.2*1.2434)*(B9&lt;20196.46*1.2434)*(20196.46-B9/1.2434+228.26)+(B9&gt;20196.46*1.2434)*(B9&lt;22659.62*1.2434)*228.26+(B9&gt;22659.62*1.2434)*(B9&lt;22887.88*1.2434)*(22887.88-B9/1.2434))/12*Inhoud!$C$5</f>
        <v>26.63413766666666</v>
      </c>
      <c r="Z9" s="131">
        <f t="shared" ref="Z9:Z35" si="8">Y9/40.3399</f>
        <v>0.66024302654857003</v>
      </c>
      <c r="AA9" s="92">
        <f>$Y9*SUM(Fasering!$D$5)</f>
        <v>0</v>
      </c>
      <c r="AB9" s="45">
        <f>$Y9*SUM(Fasering!$D$5:$D$7)</f>
        <v>6.8866209824008502</v>
      </c>
      <c r="AC9" s="45">
        <f>$Y9*SUM(Fasering!$D$5:$D$8)</f>
        <v>10.837900824086312</v>
      </c>
      <c r="AD9" s="45">
        <f>$Y9*SUM(Fasering!$D$5:$D$9)</f>
        <v>14.789180665771772</v>
      </c>
      <c r="AE9" s="45">
        <f>$Y9*SUM(Fasering!$D$5:$D$10)</f>
        <v>18.740460507457232</v>
      </c>
      <c r="AF9" s="45">
        <f>$Y9*SUM(Fasering!$D$5:$D$11)</f>
        <v>22.682857824981205</v>
      </c>
      <c r="AG9" s="93">
        <f>$Y9*SUM(Fasering!$D$5:$D$12)</f>
        <v>26.634137666666668</v>
      </c>
      <c r="AH9" s="5">
        <f>($AK$2+(I9+R9)*12*7.57%)*SUM(Fasering!$D$5)</f>
        <v>0</v>
      </c>
      <c r="AI9" s="112">
        <f>($AK$2+(J9+S9)*12*7.57%)*SUM(Fasering!$D$5:$D$7)</f>
        <v>525.14455228371344</v>
      </c>
      <c r="AJ9" s="112">
        <f>($AK$2+(K9+T9)*12*7.57%)*SUM(Fasering!$D$5:$D$8)</f>
        <v>866.33491185808771</v>
      </c>
      <c r="AK9" s="9">
        <f>($AK$2+(L9+U9)*12*7.57%)*SUM(Fasering!$D$5:$D$9)</f>
        <v>1236.6059742362086</v>
      </c>
      <c r="AL9" s="9">
        <f>($AK$2+(M9+V9)*12*7.57%)*SUM(Fasering!$D$5:$D$10)</f>
        <v>1635.9577394180753</v>
      </c>
      <c r="AM9" s="9">
        <f>($AK$2+(N9+W9)*12*7.57%)*SUM(Fasering!$D$5:$D$11)</f>
        <v>2063.3944727084254</v>
      </c>
      <c r="AN9" s="82">
        <f>($AK$2+(O9+X9)*12*7.57%)*SUM(Fasering!$D$5:$D$12)</f>
        <v>2520.8422697314013</v>
      </c>
      <c r="AO9" s="5">
        <f>($AK$2+(I9+AA9)*12*7.57%)*SUM(Fasering!$D$5)</f>
        <v>0</v>
      </c>
      <c r="AP9" s="112">
        <f>($AK$2+(J9+AB9)*12*7.57%)*SUM(Fasering!$D$5:$D$7)</f>
        <v>523.52709871846889</v>
      </c>
      <c r="AQ9" s="112">
        <f>($AK$2+(K9+AC9)*12*7.57%)*SUM(Fasering!$D$5:$D$8)</f>
        <v>862.32892238526006</v>
      </c>
      <c r="AR9" s="9">
        <f>($AK$2+(L9+AD9)*12*7.57%)*SUM(Fasering!$D$5:$D$9)</f>
        <v>1229.1465091202365</v>
      </c>
      <c r="AS9" s="9">
        <f>($AK$2+(M9+AE9)*12*7.57%)*SUM(Fasering!$D$5:$D$10)</f>
        <v>1623.9798589233974</v>
      </c>
      <c r="AT9" s="9">
        <f>($AK$2+(N9+AF9)*12*7.57%)*SUM(Fasering!$D$5:$D$11)</f>
        <v>2045.8469828560399</v>
      </c>
      <c r="AU9" s="82">
        <f>($AK$2+(O9+AG9)*12*7.57%)*SUM(Fasering!$D$5:$D$12)</f>
        <v>2496.6488790264011</v>
      </c>
    </row>
    <row r="10" spans="1:47" x14ac:dyDescent="0.3">
      <c r="A10" s="32">
        <f t="shared" si="6"/>
        <v>2</v>
      </c>
      <c r="B10" s="129">
        <v>28117.08</v>
      </c>
      <c r="C10" s="130"/>
      <c r="D10" s="129">
        <f t="shared" si="0"/>
        <v>31662.643788000005</v>
      </c>
      <c r="E10" s="131">
        <f t="shared" si="1"/>
        <v>784.89643722468338</v>
      </c>
      <c r="F10" s="129">
        <f t="shared" si="2"/>
        <v>2638.5536490000004</v>
      </c>
      <c r="G10" s="131">
        <f t="shared" si="3"/>
        <v>65.408036435390287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2087.6040142011429</v>
      </c>
      <c r="K10" s="45">
        <f>GEW!$E$12+($F10-GEW!$E$12)*SUM(Fasering!$D$5:$D$8)</f>
        <v>2197.8435050987109</v>
      </c>
      <c r="L10" s="45">
        <f>GEW!$E$12+($F10-GEW!$E$12)*SUM(Fasering!$D$5:$D$9)</f>
        <v>2308.0829959962789</v>
      </c>
      <c r="M10" s="45">
        <f>GEW!$E$12+($F10-GEW!$E$12)*SUM(Fasering!$D$5:$D$10)</f>
        <v>2418.3224868938469</v>
      </c>
      <c r="N10" s="45">
        <f>GEW!$E$12+($F10-GEW!$E$12)*SUM(Fasering!$D$5:$D$11)</f>
        <v>2528.3141581024329</v>
      </c>
      <c r="O10" s="93">
        <f>GEW!$E$12+($F10-GEW!$E$12)*SUM(Fasering!$D$5:$D$12)</f>
        <v>2638.5536490000004</v>
      </c>
      <c r="P10" s="129">
        <f>((B10&lt;19968.2*1.2434)*913.03+(B10&gt;19968.2*1.2434)*(B10&lt;20424.71*1.2434)*(20424.71-B10/1.2434+456.51)+(B10&gt;20424.71*1.2434)*(B10&lt;22659.62*1.2434)*456.51+(B10&gt;22659.62*1.2434)*(B10&lt;23116.13*1.2434)*(23116.13-B10/1.2434))/12*Inhoud!$C$5</f>
        <v>53.267108499999992</v>
      </c>
      <c r="Q10" s="131">
        <f t="shared" si="7"/>
        <v>1.320457128054358</v>
      </c>
      <c r="R10" s="45">
        <f>$P10*SUM(Fasering!$D$5)</f>
        <v>0</v>
      </c>
      <c r="S10" s="45">
        <f>$P10*SUM(Fasering!$D$5:$D$7)</f>
        <v>13.77294026406647</v>
      </c>
      <c r="T10" s="45">
        <f>$P10*SUM(Fasering!$D$5:$D$8)</f>
        <v>21.675326843089643</v>
      </c>
      <c r="U10" s="45">
        <f>$P10*SUM(Fasering!$D$5:$D$9)</f>
        <v>29.577713422112819</v>
      </c>
      <c r="V10" s="45">
        <f>$P10*SUM(Fasering!$D$5:$D$10)</f>
        <v>37.480100001135995</v>
      </c>
      <c r="W10" s="45">
        <f>$P10*SUM(Fasering!$D$5:$D$11)</f>
        <v>45.364721920976827</v>
      </c>
      <c r="X10" s="93">
        <f>$P10*SUM(Fasering!$D$5:$D$12)</f>
        <v>53.267108500000006</v>
      </c>
      <c r="Y10" s="129">
        <f>((B10&lt;19968.2*1.2434)*456.51+(B10&gt;19968.2*1.2434)*(B10&lt;20196.46*1.2434)*(20196.46-B10/1.2434+228.26)+(B10&gt;20196.46*1.2434)*(B10&lt;22659.62*1.2434)*228.26+(B10&gt;22659.62*1.2434)*(B10&lt;22887.88*1.2434)*(22887.88-B10/1.2434))/12*Inhoud!$C$5</f>
        <v>26.63413766666666</v>
      </c>
      <c r="Z10" s="131">
        <f t="shared" si="8"/>
        <v>0.66024302654857003</v>
      </c>
      <c r="AA10" s="92">
        <f>$Y10*SUM(Fasering!$D$5)</f>
        <v>0</v>
      </c>
      <c r="AB10" s="45">
        <f>$Y10*SUM(Fasering!$D$5:$D$7)</f>
        <v>6.8866209824008502</v>
      </c>
      <c r="AC10" s="45">
        <f>$Y10*SUM(Fasering!$D$5:$D$8)</f>
        <v>10.837900824086312</v>
      </c>
      <c r="AD10" s="45">
        <f>$Y10*SUM(Fasering!$D$5:$D$9)</f>
        <v>14.789180665771772</v>
      </c>
      <c r="AE10" s="45">
        <f>$Y10*SUM(Fasering!$D$5:$D$10)</f>
        <v>18.740460507457232</v>
      </c>
      <c r="AF10" s="45">
        <f>$Y10*SUM(Fasering!$D$5:$D$11)</f>
        <v>22.682857824981205</v>
      </c>
      <c r="AG10" s="93">
        <f>$Y10*SUM(Fasering!$D$5:$D$12)</f>
        <v>26.634137666666668</v>
      </c>
      <c r="AH10" s="5">
        <f>($AK$2+(I10+R10)*12*7.57%)*SUM(Fasering!$D$5)</f>
        <v>0</v>
      </c>
      <c r="AI10" s="112">
        <f>($AK$2+(J10+S10)*12*7.57%)*SUM(Fasering!$D$5:$D$7)</f>
        <v>529.33956168257623</v>
      </c>
      <c r="AJ10" s="112">
        <f>($AK$2+(K10+T10)*12*7.57%)*SUM(Fasering!$D$5:$D$8)</f>
        <v>876.72480115776409</v>
      </c>
      <c r="AK10" s="9">
        <f>($AK$2+(L10+U10)*12*7.57%)*SUM(Fasering!$D$5:$D$9)</f>
        <v>1255.9527591729752</v>
      </c>
      <c r="AL10" s="9">
        <f>($AK$2+(M10+V10)*12*7.57%)*SUM(Fasering!$D$5:$D$10)</f>
        <v>1667.0234357282093</v>
      </c>
      <c r="AM10" s="9">
        <f>($AK$2+(N10+W10)*12*7.57%)*SUM(Fasering!$D$5:$D$11)</f>
        <v>2108.9054452883888</v>
      </c>
      <c r="AN10" s="82">
        <f>($AK$2+(O10+X10)*12*7.57%)*SUM(Fasering!$D$5:$D$12)</f>
        <v>2583.5899761130013</v>
      </c>
      <c r="AO10" s="5">
        <f>($AK$2+(I10+AA10)*12*7.57%)*SUM(Fasering!$D$5)</f>
        <v>0</v>
      </c>
      <c r="AP10" s="112">
        <f>($AK$2+(J10+AB10)*12*7.57%)*SUM(Fasering!$D$5:$D$7)</f>
        <v>527.72210811733169</v>
      </c>
      <c r="AQ10" s="112">
        <f>($AK$2+(K10+AC10)*12*7.57%)*SUM(Fasering!$D$5:$D$8)</f>
        <v>872.71881168493644</v>
      </c>
      <c r="AR10" s="9">
        <f>($AK$2+(L10+AD10)*12*7.57%)*SUM(Fasering!$D$5:$D$9)</f>
        <v>1248.4932940570029</v>
      </c>
      <c r="AS10" s="9">
        <f>($AK$2+(M10+AE10)*12*7.57%)*SUM(Fasering!$D$5:$D$10)</f>
        <v>1655.0455552335311</v>
      </c>
      <c r="AT10" s="9">
        <f>($AK$2+(N10+AF10)*12*7.57%)*SUM(Fasering!$D$5:$D$11)</f>
        <v>2091.3579554360026</v>
      </c>
      <c r="AU10" s="82">
        <f>($AK$2+(O10+AG10)*12*7.57%)*SUM(Fasering!$D$5:$D$12)</f>
        <v>2559.3965854080006</v>
      </c>
    </row>
    <row r="11" spans="1:47" x14ac:dyDescent="0.3">
      <c r="A11" s="32">
        <f t="shared" si="6"/>
        <v>3</v>
      </c>
      <c r="B11" s="129">
        <v>29110.560000000001</v>
      </c>
      <c r="C11" s="130"/>
      <c r="D11" s="129">
        <f t="shared" si="0"/>
        <v>32781.401616000003</v>
      </c>
      <c r="E11" s="131">
        <f t="shared" si="1"/>
        <v>812.62971935974065</v>
      </c>
      <c r="F11" s="129">
        <f t="shared" si="2"/>
        <v>2731.7834680000005</v>
      </c>
      <c r="G11" s="131">
        <f t="shared" si="3"/>
        <v>67.719143279978397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2111.7098604555295</v>
      </c>
      <c r="K11" s="45">
        <f>GEW!$E$12+($F11-GEW!$E$12)*SUM(Fasering!$D$5:$D$8)</f>
        <v>2235.7803643586253</v>
      </c>
      <c r="L11" s="45">
        <f>GEW!$E$12+($F11-GEW!$E$12)*SUM(Fasering!$D$5:$D$9)</f>
        <v>2359.8508682617212</v>
      </c>
      <c r="M11" s="45">
        <f>GEW!$E$12+($F11-GEW!$E$12)*SUM(Fasering!$D$5:$D$10)</f>
        <v>2483.9213721648166</v>
      </c>
      <c r="N11" s="45">
        <f>GEW!$E$12+($F11-GEW!$E$12)*SUM(Fasering!$D$5:$D$11)</f>
        <v>2607.7129640969051</v>
      </c>
      <c r="O11" s="93">
        <f>GEW!$E$12+($F11-GEW!$E$12)*SUM(Fasering!$D$5:$D$12)</f>
        <v>2731.7834680000005</v>
      </c>
      <c r="P11" s="129">
        <f>((B11&lt;19968.2*1.2434)*913.03+(B11&gt;19968.2*1.2434)*(B11&lt;20424.71*1.2434)*(20424.71-B11/1.2434+456.51)+(B11&gt;20424.71*1.2434)*(B11&lt;22659.62*1.2434)*456.51+(B11&gt;22659.62*1.2434)*(B11&lt;23116.13*1.2434)*(23116.13-B11/1.2434))/12*Inhoud!$C$5</f>
        <v>0</v>
      </c>
      <c r="Q11" s="131">
        <f t="shared" si="7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93">
        <f>$P11*SUM(Fasering!$D$5:$D$12)</f>
        <v>0</v>
      </c>
      <c r="Y11" s="129">
        <f>((B11&lt;19968.2*1.2434)*456.51+(B11&gt;19968.2*1.2434)*(B11&lt;20196.46*1.2434)*(20196.46-B11/1.2434+228.26)+(B11&gt;20196.46*1.2434)*(B11&lt;22659.62*1.2434)*228.26+(B11&gt;22659.62*1.2434)*(B11&lt;22887.88*1.2434)*(22887.88-B11/1.2434))/12*Inhoud!$C$5</f>
        <v>0</v>
      </c>
      <c r="Z11" s="131">
        <f t="shared" si="8"/>
        <v>0</v>
      </c>
      <c r="AA11" s="92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93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531.76654697759102</v>
      </c>
      <c r="AJ11" s="112">
        <f>($AK$2+(K11+T11)*12*7.57%)*SUM(Fasering!$D$5:$D$8)</f>
        <v>882.73577900062253</v>
      </c>
      <c r="AK11" s="9">
        <f>($AK$2+(L11+U11)*12*7.57%)*SUM(Fasering!$D$5:$D$9)</f>
        <v>1267.1456691483559</v>
      </c>
      <c r="AL11" s="9">
        <f>($AK$2+(M11+V11)*12*7.57%)*SUM(Fasering!$D$5:$D$10)</f>
        <v>1684.9962174207908</v>
      </c>
      <c r="AM11" s="9">
        <f>($AK$2+(N11+W11)*12*7.57%)*SUM(Fasering!$D$5:$D$11)</f>
        <v>2135.2354128072548</v>
      </c>
      <c r="AN11" s="82">
        <f>($AK$2+(O11+X11)*12*7.57%)*SUM(Fasering!$D$5:$D$12)</f>
        <v>2619.8921023312009</v>
      </c>
      <c r="AO11" s="5">
        <f>($AK$2+(I11+AA11)*12*7.57%)*SUM(Fasering!$D$5)</f>
        <v>0</v>
      </c>
      <c r="AP11" s="112">
        <f>($AK$2+(J11+AB11)*12*7.57%)*SUM(Fasering!$D$5:$D$7)</f>
        <v>531.76654697759102</v>
      </c>
      <c r="AQ11" s="112">
        <f>($AK$2+(K11+AC11)*12*7.57%)*SUM(Fasering!$D$5:$D$8)</f>
        <v>882.73577900062253</v>
      </c>
      <c r="AR11" s="9">
        <f>($AK$2+(L11+AD11)*12*7.57%)*SUM(Fasering!$D$5:$D$9)</f>
        <v>1267.1456691483559</v>
      </c>
      <c r="AS11" s="9">
        <f>($AK$2+(M11+AE11)*12*7.57%)*SUM(Fasering!$D$5:$D$10)</f>
        <v>1684.9962174207908</v>
      </c>
      <c r="AT11" s="9">
        <f>($AK$2+(N11+AF11)*12*7.57%)*SUM(Fasering!$D$5:$D$11)</f>
        <v>2135.2354128072548</v>
      </c>
      <c r="AU11" s="82">
        <f>($AK$2+(O11+AG11)*12*7.57%)*SUM(Fasering!$D$5:$D$12)</f>
        <v>2619.8921023312009</v>
      </c>
    </row>
    <row r="12" spans="1:47" x14ac:dyDescent="0.3">
      <c r="A12" s="32">
        <f t="shared" si="6"/>
        <v>4</v>
      </c>
      <c r="B12" s="129">
        <v>30098.160000000003</v>
      </c>
      <c r="C12" s="130"/>
      <c r="D12" s="129">
        <f t="shared" si="0"/>
        <v>33893.537976000007</v>
      </c>
      <c r="E12" s="131">
        <f t="shared" si="1"/>
        <v>840.19885959062879</v>
      </c>
      <c r="F12" s="129">
        <f t="shared" si="2"/>
        <v>2824.4614980000006</v>
      </c>
      <c r="G12" s="131">
        <f t="shared" si="3"/>
        <v>70.016571632552399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2135.6730341085799</v>
      </c>
      <c r="K12" s="45">
        <f>GEW!$E$12+($F12-GEW!$E$12)*SUM(Fasering!$D$5:$D$8)</f>
        <v>2273.4926909329815</v>
      </c>
      <c r="L12" s="45">
        <f>GEW!$E$12+($F12-GEW!$E$12)*SUM(Fasering!$D$5:$D$9)</f>
        <v>2411.3123477573836</v>
      </c>
      <c r="M12" s="45">
        <f>GEW!$E$12+($F12-GEW!$E$12)*SUM(Fasering!$D$5:$D$10)</f>
        <v>2549.1320045817856</v>
      </c>
      <c r="N12" s="45">
        <f>GEW!$E$12+($F12-GEW!$E$12)*SUM(Fasering!$D$5:$D$11)</f>
        <v>2686.641841175599</v>
      </c>
      <c r="O12" s="93">
        <f>GEW!$E$12+($F12-GEW!$E$12)*SUM(Fasering!$D$5:$D$12)</f>
        <v>2824.4614980000006</v>
      </c>
      <c r="P12" s="129">
        <f>((B12&lt;19968.2*1.2434)*913.03+(B12&gt;19968.2*1.2434)*(B12&lt;20424.71*1.2434)*(20424.71-B12/1.2434+456.51)+(B12&gt;20424.71*1.2434)*(B12&lt;22659.62*1.2434)*456.51+(B12&gt;22659.62*1.2434)*(B12&lt;23116.13*1.2434)*(23116.13-B12/1.2434))/12*Inhoud!$C$5</f>
        <v>0</v>
      </c>
      <c r="Q12" s="131">
        <f t="shared" si="7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93">
        <f>$P12*SUM(Fasering!$D$5:$D$12)</f>
        <v>0</v>
      </c>
      <c r="Y12" s="129">
        <f>((B12&lt;19968.2*1.2434)*456.51+(B12&gt;19968.2*1.2434)*(B12&lt;20196.46*1.2434)*(20196.46-B12/1.2434+228.26)+(B12&gt;20196.46*1.2434)*(B12&lt;22659.62*1.2434)*228.26+(B12&gt;22659.62*1.2434)*(B12&lt;22887.88*1.2434)*(22887.88-B12/1.2434))/12*Inhoud!$C$5</f>
        <v>0</v>
      </c>
      <c r="Z12" s="131">
        <f t="shared" si="8"/>
        <v>0</v>
      </c>
      <c r="AA12" s="92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93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537.3949994315592</v>
      </c>
      <c r="AJ12" s="112">
        <f>($AK$2+(K12+T12)*12*7.57%)*SUM(Fasering!$D$5:$D$8)</f>
        <v>896.67591413859725</v>
      </c>
      <c r="AK12" s="9">
        <f>($AK$2+(L12+U12)*12*7.57%)*SUM(Fasering!$D$5:$D$9)</f>
        <v>1293.1032889771118</v>
      </c>
      <c r="AL12" s="9">
        <f>($AK$2+(M12+V12)*12*7.57%)*SUM(Fasering!$D$5:$D$10)</f>
        <v>1726.6771239471034</v>
      </c>
      <c r="AM12" s="9">
        <f>($AK$2+(N12+W12)*12*7.57%)*SUM(Fasering!$D$5:$D$11)</f>
        <v>2196.2975752352131</v>
      </c>
      <c r="AN12" s="82">
        <f>($AK$2+(O12+X12)*12*7.57%)*SUM(Fasering!$D$5:$D$12)</f>
        <v>2704.080824783201</v>
      </c>
      <c r="AO12" s="5">
        <f>($AK$2+(I12+AA12)*12*7.57%)*SUM(Fasering!$D$5)</f>
        <v>0</v>
      </c>
      <c r="AP12" s="112">
        <f>($AK$2+(J12+AB12)*12*7.57%)*SUM(Fasering!$D$5:$D$7)</f>
        <v>537.3949994315592</v>
      </c>
      <c r="AQ12" s="112">
        <f>($AK$2+(K12+AC12)*12*7.57%)*SUM(Fasering!$D$5:$D$8)</f>
        <v>896.67591413859725</v>
      </c>
      <c r="AR12" s="9">
        <f>($AK$2+(L12+AD12)*12*7.57%)*SUM(Fasering!$D$5:$D$9)</f>
        <v>1293.1032889771118</v>
      </c>
      <c r="AS12" s="9">
        <f>($AK$2+(M12+AE12)*12*7.57%)*SUM(Fasering!$D$5:$D$10)</f>
        <v>1726.6771239471034</v>
      </c>
      <c r="AT12" s="9">
        <f>($AK$2+(N12+AF12)*12*7.57%)*SUM(Fasering!$D$5:$D$11)</f>
        <v>2196.2975752352131</v>
      </c>
      <c r="AU12" s="82">
        <f>($AK$2+(O12+AG12)*12*7.57%)*SUM(Fasering!$D$5:$D$12)</f>
        <v>2704.080824783201</v>
      </c>
    </row>
    <row r="13" spans="1:47" x14ac:dyDescent="0.3">
      <c r="A13" s="32">
        <f t="shared" si="6"/>
        <v>5</v>
      </c>
      <c r="B13" s="129">
        <v>30108.120000000003</v>
      </c>
      <c r="C13" s="130"/>
      <c r="D13" s="129">
        <f t="shared" si="0"/>
        <v>33904.753932000007</v>
      </c>
      <c r="E13" s="131">
        <f t="shared" si="1"/>
        <v>840.47689587728291</v>
      </c>
      <c r="F13" s="129">
        <f t="shared" si="2"/>
        <v>2825.3961610000006</v>
      </c>
      <c r="G13" s="131">
        <f t="shared" si="3"/>
        <v>70.039741323106909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2135.9147040251291</v>
      </c>
      <c r="K13" s="45">
        <f>GEW!$E$12+($F13-GEW!$E$12)*SUM(Fasering!$D$5:$D$8)</f>
        <v>2273.8730218085188</v>
      </c>
      <c r="L13" s="45">
        <f>GEW!$E$12+($F13-GEW!$E$12)*SUM(Fasering!$D$5:$D$9)</f>
        <v>2411.8313395919085</v>
      </c>
      <c r="M13" s="45">
        <f>GEW!$E$12+($F13-GEW!$E$12)*SUM(Fasering!$D$5:$D$10)</f>
        <v>2549.7896573752978</v>
      </c>
      <c r="N13" s="45">
        <f>GEW!$E$12+($F13-GEW!$E$12)*SUM(Fasering!$D$5:$D$11)</f>
        <v>2687.4378432166113</v>
      </c>
      <c r="O13" s="93">
        <f>GEW!$E$12+($F13-GEW!$E$12)*SUM(Fasering!$D$5:$D$12)</f>
        <v>2825.3961610000006</v>
      </c>
      <c r="P13" s="129">
        <f>((B13&lt;19968.2*1.2434)*913.03+(B13&gt;19968.2*1.2434)*(B13&lt;20424.71*1.2434)*(20424.71-B13/1.2434+456.51)+(B13&gt;20424.71*1.2434)*(B13&lt;22659.62*1.2434)*456.51+(B13&gt;22659.62*1.2434)*(B13&lt;23116.13*1.2434)*(23116.13-B13/1.2434))/12*Inhoud!$C$5</f>
        <v>0</v>
      </c>
      <c r="Q13" s="131">
        <f t="shared" si="7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93">
        <f>$P13*SUM(Fasering!$D$5:$D$12)</f>
        <v>0</v>
      </c>
      <c r="Y13" s="129">
        <f>((B13&lt;19968.2*1.2434)*456.51+(B13&gt;19968.2*1.2434)*(B13&lt;20196.46*1.2434)*(20196.46-B13/1.2434+228.26)+(B13&gt;20196.46*1.2434)*(B13&lt;22659.62*1.2434)*228.26+(B13&gt;22659.62*1.2434)*(B13&lt;22887.88*1.2434)*(22887.88-B13/1.2434))/12*Inhoud!$C$5</f>
        <v>0</v>
      </c>
      <c r="Z13" s="131">
        <f t="shared" si="8"/>
        <v>0</v>
      </c>
      <c r="AA13" s="92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93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537.45176268231</v>
      </c>
      <c r="AJ13" s="112">
        <f>($AK$2+(K13+T13)*12*7.57%)*SUM(Fasering!$D$5:$D$8)</f>
        <v>896.81650116368257</v>
      </c>
      <c r="AK13" s="9">
        <f>($AK$2+(L13+U13)*12*7.57%)*SUM(Fasering!$D$5:$D$9)</f>
        <v>1293.3650729923959</v>
      </c>
      <c r="AL13" s="9">
        <f>($AK$2+(M13+V13)*12*7.57%)*SUM(Fasering!$D$5:$D$10)</f>
        <v>1727.0974781684497</v>
      </c>
      <c r="AM13" s="9">
        <f>($AK$2+(N13+W13)*12*7.57%)*SUM(Fasering!$D$5:$D$11)</f>
        <v>2196.9133904820565</v>
      </c>
      <c r="AN13" s="82">
        <f>($AK$2+(O13+X13)*12*7.57%)*SUM(Fasering!$D$5:$D$12)</f>
        <v>2704.9298726524012</v>
      </c>
      <c r="AO13" s="5">
        <f>($AK$2+(I13+AA13)*12*7.57%)*SUM(Fasering!$D$5)</f>
        <v>0</v>
      </c>
      <c r="AP13" s="112">
        <f>($AK$2+(J13+AB13)*12*7.57%)*SUM(Fasering!$D$5:$D$7)</f>
        <v>537.45176268231</v>
      </c>
      <c r="AQ13" s="112">
        <f>($AK$2+(K13+AC13)*12*7.57%)*SUM(Fasering!$D$5:$D$8)</f>
        <v>896.81650116368257</v>
      </c>
      <c r="AR13" s="9">
        <f>($AK$2+(L13+AD13)*12*7.57%)*SUM(Fasering!$D$5:$D$9)</f>
        <v>1293.3650729923959</v>
      </c>
      <c r="AS13" s="9">
        <f>($AK$2+(M13+AE13)*12*7.57%)*SUM(Fasering!$D$5:$D$10)</f>
        <v>1727.0974781684497</v>
      </c>
      <c r="AT13" s="9">
        <f>($AK$2+(N13+AF13)*12*7.57%)*SUM(Fasering!$D$5:$D$11)</f>
        <v>2196.9133904820565</v>
      </c>
      <c r="AU13" s="82">
        <f>($AK$2+(O13+AG13)*12*7.57%)*SUM(Fasering!$D$5:$D$12)</f>
        <v>2704.9298726524012</v>
      </c>
    </row>
    <row r="14" spans="1:47" x14ac:dyDescent="0.3">
      <c r="A14" s="32">
        <f t="shared" si="6"/>
        <v>6</v>
      </c>
      <c r="B14" s="129">
        <v>31515.72</v>
      </c>
      <c r="C14" s="130"/>
      <c r="D14" s="129">
        <f t="shared" si="0"/>
        <v>35489.852292000003</v>
      </c>
      <c r="E14" s="131">
        <f t="shared" si="1"/>
        <v>879.77045783455094</v>
      </c>
      <c r="F14" s="129">
        <f t="shared" si="2"/>
        <v>2957.4876910000003</v>
      </c>
      <c r="G14" s="131">
        <f t="shared" si="3"/>
        <v>73.314204819545921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2170.0687777736443</v>
      </c>
      <c r="K14" s="45">
        <f>GEW!$E$12+($F14-GEW!$E$12)*SUM(Fasering!$D$5:$D$8)</f>
        <v>2327.6233973513135</v>
      </c>
      <c r="L14" s="45">
        <f>GEW!$E$12+($F14-GEW!$E$12)*SUM(Fasering!$D$5:$D$9)</f>
        <v>2485.1780169289823</v>
      </c>
      <c r="M14" s="45">
        <f>GEW!$E$12+($F14-GEW!$E$12)*SUM(Fasering!$D$5:$D$10)</f>
        <v>2642.7326365066515</v>
      </c>
      <c r="N14" s="45">
        <f>GEW!$E$12+($F14-GEW!$E$12)*SUM(Fasering!$D$5:$D$11)</f>
        <v>2799.9330714223315</v>
      </c>
      <c r="O14" s="93">
        <f>GEW!$E$12+($F14-GEW!$E$12)*SUM(Fasering!$D$5:$D$12)</f>
        <v>2957.4876910000003</v>
      </c>
      <c r="P14" s="129">
        <f>((B14&lt;19968.2*1.2434)*913.03+(B14&gt;19968.2*1.2434)*(B14&lt;20424.71*1.2434)*(20424.71-B14/1.2434+456.51)+(B14&gt;20424.71*1.2434)*(B14&lt;22659.62*1.2434)*456.51+(B14&gt;22659.62*1.2434)*(B14&lt;23116.13*1.2434)*(23116.13-B14/1.2434))/12*Inhoud!$C$5</f>
        <v>0</v>
      </c>
      <c r="Q14" s="131">
        <f t="shared" si="7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93">
        <f>$P14*SUM(Fasering!$D$5:$D$12)</f>
        <v>0</v>
      </c>
      <c r="Y14" s="129">
        <f>((B14&lt;19968.2*1.2434)*456.51+(B14&gt;19968.2*1.2434)*(B14&lt;20196.46*1.2434)*(20196.46-B14/1.2434+228.26)+(B14&gt;20196.46*1.2434)*(B14&lt;22659.62*1.2434)*228.26+(B14&gt;22659.62*1.2434)*(B14&lt;22887.88*1.2434)*(22887.88-B14/1.2434))/12*Inhoud!$C$5</f>
        <v>0</v>
      </c>
      <c r="Z14" s="131">
        <f t="shared" si="8"/>
        <v>0</v>
      </c>
      <c r="AA14" s="92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93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545.47384619203615</v>
      </c>
      <c r="AJ14" s="112">
        <f>($AK$2+(K14+T14)*12*7.57%)*SUM(Fasering!$D$5:$D$8)</f>
        <v>916.68500482935008</v>
      </c>
      <c r="AK14" s="9">
        <f>($AK$2+(L14+U14)*12*7.57%)*SUM(Fasering!$D$5:$D$9)</f>
        <v>1330.3617778030043</v>
      </c>
      <c r="AL14" s="9">
        <f>($AK$2+(M14+V14)*12*7.57%)*SUM(Fasering!$D$5:$D$10)</f>
        <v>1786.5041651129993</v>
      </c>
      <c r="AM14" s="9">
        <f>($AK$2+(N14+W14)*12*7.57%)*SUM(Fasering!$D$5:$D$11)</f>
        <v>2283.9436657287088</v>
      </c>
      <c r="AN14" s="82">
        <f>($AK$2+(O14+X14)*12*7.57%)*SUM(Fasering!$D$5:$D$12)</f>
        <v>2824.921818504401</v>
      </c>
      <c r="AO14" s="5">
        <f>($AK$2+(I14+AA14)*12*7.57%)*SUM(Fasering!$D$5)</f>
        <v>0</v>
      </c>
      <c r="AP14" s="112">
        <f>($AK$2+(J14+AB14)*12*7.57%)*SUM(Fasering!$D$5:$D$7)</f>
        <v>545.47384619203615</v>
      </c>
      <c r="AQ14" s="112">
        <f>($AK$2+(K14+AC14)*12*7.57%)*SUM(Fasering!$D$5:$D$8)</f>
        <v>916.68500482935008</v>
      </c>
      <c r="AR14" s="9">
        <f>($AK$2+(L14+AD14)*12*7.57%)*SUM(Fasering!$D$5:$D$9)</f>
        <v>1330.3617778030043</v>
      </c>
      <c r="AS14" s="9">
        <f>($AK$2+(M14+AE14)*12*7.57%)*SUM(Fasering!$D$5:$D$10)</f>
        <v>1786.5041651129993</v>
      </c>
      <c r="AT14" s="9">
        <f>($AK$2+(N14+AF14)*12*7.57%)*SUM(Fasering!$D$5:$D$11)</f>
        <v>2283.9436657287088</v>
      </c>
      <c r="AU14" s="82">
        <f>($AK$2+(O14+AG14)*12*7.57%)*SUM(Fasering!$D$5:$D$12)</f>
        <v>2824.921818504401</v>
      </c>
    </row>
    <row r="15" spans="1:47" x14ac:dyDescent="0.3">
      <c r="A15" s="32">
        <f t="shared" si="6"/>
        <v>7</v>
      </c>
      <c r="B15" s="129">
        <v>33128.639999999999</v>
      </c>
      <c r="C15" s="130"/>
      <c r="D15" s="129">
        <f t="shared" si="0"/>
        <v>37306.161504000003</v>
      </c>
      <c r="E15" s="131">
        <f t="shared" si="1"/>
        <v>924.79558709862943</v>
      </c>
      <c r="F15" s="129">
        <f t="shared" si="2"/>
        <v>3108.8467920000003</v>
      </c>
      <c r="G15" s="131">
        <f t="shared" si="3"/>
        <v>77.066298924885785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2209.2047458259703</v>
      </c>
      <c r="K15" s="45">
        <f>GEW!$E$12+($F15-GEW!$E$12)*SUM(Fasering!$D$5:$D$8)</f>
        <v>2389.2140876898216</v>
      </c>
      <c r="L15" s="45">
        <f>GEW!$E$12+($F15-GEW!$E$12)*SUM(Fasering!$D$5:$D$9)</f>
        <v>2569.2234295536723</v>
      </c>
      <c r="M15" s="45">
        <f>GEW!$E$12+($F15-GEW!$E$12)*SUM(Fasering!$D$5:$D$10)</f>
        <v>2749.2327714175235</v>
      </c>
      <c r="N15" s="45">
        <f>GEW!$E$12+($F15-GEW!$E$12)*SUM(Fasering!$D$5:$D$11)</f>
        <v>2928.8374501361495</v>
      </c>
      <c r="O15" s="93">
        <f>GEW!$E$12+($F15-GEW!$E$12)*SUM(Fasering!$D$5:$D$12)</f>
        <v>3108.8467920000003</v>
      </c>
      <c r="P15" s="129">
        <f>((B15&lt;19968.2*1.2434)*913.03+(B15&gt;19968.2*1.2434)*(B15&lt;20424.71*1.2434)*(20424.71-B15/1.2434+456.51)+(B15&gt;20424.71*1.2434)*(B15&lt;22659.62*1.2434)*456.51+(B15&gt;22659.62*1.2434)*(B15&lt;23116.13*1.2434)*(23116.13-B15/1.2434))/12*Inhoud!$C$5</f>
        <v>0</v>
      </c>
      <c r="Q15" s="131">
        <f t="shared" si="7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93">
        <f>$P15*SUM(Fasering!$D$5:$D$12)</f>
        <v>0</v>
      </c>
      <c r="Y15" s="129">
        <f>((B15&lt;19968.2*1.2434)*456.51+(B15&gt;19968.2*1.2434)*(B15&lt;20196.46*1.2434)*(20196.46-B15/1.2434+228.26)+(B15&gt;20196.46*1.2434)*(B15&lt;22659.62*1.2434)*228.26+(B15&gt;22659.62*1.2434)*(B15&lt;22887.88*1.2434)*(22887.88-B15/1.2434))/12*Inhoud!$C$5</f>
        <v>0</v>
      </c>
      <c r="Z15" s="131">
        <f t="shared" si="8"/>
        <v>0</v>
      </c>
      <c r="AA15" s="92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93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554.66607334073421</v>
      </c>
      <c r="AJ15" s="112">
        <f>($AK$2+(K15+T15)*12*7.57%)*SUM(Fasering!$D$5:$D$8)</f>
        <v>939.45163379526957</v>
      </c>
      <c r="AK15" s="9">
        <f>($AK$2+(L15+U15)*12*7.57%)*SUM(Fasering!$D$5:$D$9)</f>
        <v>1372.7550181575984</v>
      </c>
      <c r="AL15" s="9">
        <f>($AK$2+(M15+V15)*12*7.57%)*SUM(Fasering!$D$5:$D$10)</f>
        <v>1854.5762264277212</v>
      </c>
      <c r="AM15" s="9">
        <f>($AK$2+(N15+W15)*12*7.57%)*SUM(Fasering!$D$5:$D$11)</f>
        <v>2383.6686384133</v>
      </c>
      <c r="AN15" s="82">
        <f>($AK$2+(O15+X15)*12*7.57%)*SUM(Fasering!$D$5:$D$12)</f>
        <v>2962.4164258528008</v>
      </c>
      <c r="AO15" s="5">
        <f>($AK$2+(I15+AA15)*12*7.57%)*SUM(Fasering!$D$5)</f>
        <v>0</v>
      </c>
      <c r="AP15" s="112">
        <f>($AK$2+(J15+AB15)*12*7.57%)*SUM(Fasering!$D$5:$D$7)</f>
        <v>554.66607334073421</v>
      </c>
      <c r="AQ15" s="112">
        <f>($AK$2+(K15+AC15)*12*7.57%)*SUM(Fasering!$D$5:$D$8)</f>
        <v>939.45163379526957</v>
      </c>
      <c r="AR15" s="9">
        <f>($AK$2+(L15+AD15)*12*7.57%)*SUM(Fasering!$D$5:$D$9)</f>
        <v>1372.7550181575984</v>
      </c>
      <c r="AS15" s="9">
        <f>($AK$2+(M15+AE15)*12*7.57%)*SUM(Fasering!$D$5:$D$10)</f>
        <v>1854.5762264277212</v>
      </c>
      <c r="AT15" s="9">
        <f>($AK$2+(N15+AF15)*12*7.57%)*SUM(Fasering!$D$5:$D$11)</f>
        <v>2383.6686384133</v>
      </c>
      <c r="AU15" s="82">
        <f>($AK$2+(O15+AG15)*12*7.57%)*SUM(Fasering!$D$5:$D$12)</f>
        <v>2962.4164258528008</v>
      </c>
    </row>
    <row r="16" spans="1:47" x14ac:dyDescent="0.3">
      <c r="A16" s="32">
        <f t="shared" si="6"/>
        <v>8</v>
      </c>
      <c r="B16" s="129">
        <v>33128.639999999999</v>
      </c>
      <c r="C16" s="130"/>
      <c r="D16" s="129">
        <f t="shared" si="0"/>
        <v>37306.161504000003</v>
      </c>
      <c r="E16" s="131">
        <f t="shared" si="1"/>
        <v>924.79558709862943</v>
      </c>
      <c r="F16" s="129">
        <f t="shared" si="2"/>
        <v>3108.8467920000003</v>
      </c>
      <c r="G16" s="131">
        <f t="shared" si="3"/>
        <v>77.066298924885785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2209.2047458259703</v>
      </c>
      <c r="K16" s="45">
        <f>GEW!$E$12+($F16-GEW!$E$12)*SUM(Fasering!$D$5:$D$8)</f>
        <v>2389.2140876898216</v>
      </c>
      <c r="L16" s="45">
        <f>GEW!$E$12+($F16-GEW!$E$12)*SUM(Fasering!$D$5:$D$9)</f>
        <v>2569.2234295536723</v>
      </c>
      <c r="M16" s="45">
        <f>GEW!$E$12+($F16-GEW!$E$12)*SUM(Fasering!$D$5:$D$10)</f>
        <v>2749.2327714175235</v>
      </c>
      <c r="N16" s="45">
        <f>GEW!$E$12+($F16-GEW!$E$12)*SUM(Fasering!$D$5:$D$11)</f>
        <v>2928.8374501361495</v>
      </c>
      <c r="O16" s="93">
        <f>GEW!$E$12+($F16-GEW!$E$12)*SUM(Fasering!$D$5:$D$12)</f>
        <v>3108.8467920000003</v>
      </c>
      <c r="P16" s="129">
        <f>((B16&lt;19968.2*1.2434)*913.03+(B16&gt;19968.2*1.2434)*(B16&lt;20424.71*1.2434)*(20424.71-B16/1.2434+456.51)+(B16&gt;20424.71*1.2434)*(B16&lt;22659.62*1.2434)*456.51+(B16&gt;22659.62*1.2434)*(B16&lt;23116.13*1.2434)*(23116.13-B16/1.2434))/12*Inhoud!$C$5</f>
        <v>0</v>
      </c>
      <c r="Q16" s="131">
        <f t="shared" si="7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93">
        <f>$P16*SUM(Fasering!$D$5:$D$12)</f>
        <v>0</v>
      </c>
      <c r="Y16" s="129">
        <f>((B16&lt;19968.2*1.2434)*456.51+(B16&gt;19968.2*1.2434)*(B16&lt;20196.46*1.2434)*(20196.46-B16/1.2434+228.26)+(B16&gt;20196.46*1.2434)*(B16&lt;22659.62*1.2434)*228.26+(B16&gt;22659.62*1.2434)*(B16&lt;22887.88*1.2434)*(22887.88-B16/1.2434))/12*Inhoud!$C$5</f>
        <v>0</v>
      </c>
      <c r="Z16" s="131">
        <f t="shared" si="8"/>
        <v>0</v>
      </c>
      <c r="AA16" s="92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93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554.66607334073421</v>
      </c>
      <c r="AJ16" s="112">
        <f>($AK$2+(K16+T16)*12*7.57%)*SUM(Fasering!$D$5:$D$8)</f>
        <v>939.45163379526957</v>
      </c>
      <c r="AK16" s="9">
        <f>($AK$2+(L16+U16)*12*7.57%)*SUM(Fasering!$D$5:$D$9)</f>
        <v>1372.7550181575984</v>
      </c>
      <c r="AL16" s="9">
        <f>($AK$2+(M16+V16)*12*7.57%)*SUM(Fasering!$D$5:$D$10)</f>
        <v>1854.5762264277212</v>
      </c>
      <c r="AM16" s="9">
        <f>($AK$2+(N16+W16)*12*7.57%)*SUM(Fasering!$D$5:$D$11)</f>
        <v>2383.6686384133</v>
      </c>
      <c r="AN16" s="82">
        <f>($AK$2+(O16+X16)*12*7.57%)*SUM(Fasering!$D$5:$D$12)</f>
        <v>2962.4164258528008</v>
      </c>
      <c r="AO16" s="5">
        <f>($AK$2+(I16+AA16)*12*7.57%)*SUM(Fasering!$D$5)</f>
        <v>0</v>
      </c>
      <c r="AP16" s="112">
        <f>($AK$2+(J16+AB16)*12*7.57%)*SUM(Fasering!$D$5:$D$7)</f>
        <v>554.66607334073421</v>
      </c>
      <c r="AQ16" s="112">
        <f>($AK$2+(K16+AC16)*12*7.57%)*SUM(Fasering!$D$5:$D$8)</f>
        <v>939.45163379526957</v>
      </c>
      <c r="AR16" s="9">
        <f>($AK$2+(L16+AD16)*12*7.57%)*SUM(Fasering!$D$5:$D$9)</f>
        <v>1372.7550181575984</v>
      </c>
      <c r="AS16" s="9">
        <f>($AK$2+(M16+AE16)*12*7.57%)*SUM(Fasering!$D$5:$D$10)</f>
        <v>1854.5762264277212</v>
      </c>
      <c r="AT16" s="9">
        <f>($AK$2+(N16+AF16)*12*7.57%)*SUM(Fasering!$D$5:$D$11)</f>
        <v>2383.6686384133</v>
      </c>
      <c r="AU16" s="82">
        <f>($AK$2+(O16+AG16)*12*7.57%)*SUM(Fasering!$D$5:$D$12)</f>
        <v>2962.4164258528008</v>
      </c>
    </row>
    <row r="17" spans="1:47" x14ac:dyDescent="0.3">
      <c r="A17" s="32">
        <f t="shared" si="6"/>
        <v>9</v>
      </c>
      <c r="B17" s="129">
        <v>33950.160000000003</v>
      </c>
      <c r="C17" s="130"/>
      <c r="D17" s="129">
        <f t="shared" si="0"/>
        <v>38231.27517600001</v>
      </c>
      <c r="E17" s="131">
        <f t="shared" si="1"/>
        <v>947.72855599542913</v>
      </c>
      <c r="F17" s="129">
        <f t="shared" si="2"/>
        <v>3185.9395980000004</v>
      </c>
      <c r="G17" s="131">
        <f t="shared" si="3"/>
        <v>78.977379666285742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2229.1381464126998</v>
      </c>
      <c r="K17" s="45">
        <f>GEW!$E$12+($F17-GEW!$E$12)*SUM(Fasering!$D$5:$D$8)</f>
        <v>2420.5845114720869</v>
      </c>
      <c r="L17" s="45">
        <f>GEW!$E$12+($F17-GEW!$E$12)*SUM(Fasering!$D$5:$D$9)</f>
        <v>2612.030876531474</v>
      </c>
      <c r="M17" s="45">
        <f>GEW!$E$12+($F17-GEW!$E$12)*SUM(Fasering!$D$5:$D$10)</f>
        <v>2803.477241590861</v>
      </c>
      <c r="N17" s="45">
        <f>GEW!$E$12+($F17-GEW!$E$12)*SUM(Fasering!$D$5:$D$11)</f>
        <v>2994.4932329406138</v>
      </c>
      <c r="O17" s="93">
        <f>GEW!$E$12+($F17-GEW!$E$12)*SUM(Fasering!$D$5:$D$12)</f>
        <v>3185.9395980000008</v>
      </c>
      <c r="P17" s="129">
        <f>((B17&lt;19968.2*1.2434)*913.03+(B17&gt;19968.2*1.2434)*(B17&lt;20424.71*1.2434)*(20424.71-B17/1.2434+456.51)+(B17&gt;20424.71*1.2434)*(B17&lt;22659.62*1.2434)*456.51+(B17&gt;22659.62*1.2434)*(B17&lt;23116.13*1.2434)*(23116.13-B17/1.2434))/12*Inhoud!$C$5</f>
        <v>0</v>
      </c>
      <c r="Q17" s="131">
        <f t="shared" si="7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93">
        <f>$P17*SUM(Fasering!$D$5:$D$12)</f>
        <v>0</v>
      </c>
      <c r="Y17" s="129">
        <f>((B17&lt;19968.2*1.2434)*456.51+(B17&gt;19968.2*1.2434)*(B17&lt;20196.46*1.2434)*(20196.46-B17/1.2434+228.26)+(B17&gt;20196.46*1.2434)*(B17&lt;22659.62*1.2434)*228.26+(B17&gt;22659.62*1.2434)*(B17&lt;22887.88*1.2434)*(22887.88-B17/1.2434))/12*Inhoud!$C$5</f>
        <v>0</v>
      </c>
      <c r="Z17" s="131">
        <f t="shared" si="8"/>
        <v>0</v>
      </c>
      <c r="AA17" s="92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93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559.3480156857969</v>
      </c>
      <c r="AJ17" s="112">
        <f>($AK$2+(K17+T17)*12*7.57%)*SUM(Fasering!$D$5:$D$8)</f>
        <v>951.04752263543674</v>
      </c>
      <c r="AK17" s="9">
        <f>($AK$2+(L17+U17)*12*7.57%)*SUM(Fasering!$D$5:$D$9)</f>
        <v>1394.3474683821021</v>
      </c>
      <c r="AL17" s="9">
        <f>($AK$2+(M17+V17)*12*7.57%)*SUM(Fasering!$D$5:$D$10)</f>
        <v>1889.2478529257933</v>
      </c>
      <c r="AM17" s="9">
        <f>($AK$2+(N17+W17)*12*7.57%)*SUM(Fasering!$D$5:$D$11)</f>
        <v>2434.4622670866661</v>
      </c>
      <c r="AN17" s="82">
        <f>($AK$2+(O17+X17)*12*7.57%)*SUM(Fasering!$D$5:$D$12)</f>
        <v>3032.4475308232013</v>
      </c>
      <c r="AO17" s="5">
        <f>($AK$2+(I17+AA17)*12*7.57%)*SUM(Fasering!$D$5)</f>
        <v>0</v>
      </c>
      <c r="AP17" s="112">
        <f>($AK$2+(J17+AB17)*12*7.57%)*SUM(Fasering!$D$5:$D$7)</f>
        <v>559.3480156857969</v>
      </c>
      <c r="AQ17" s="112">
        <f>($AK$2+(K17+AC17)*12*7.57%)*SUM(Fasering!$D$5:$D$8)</f>
        <v>951.04752263543674</v>
      </c>
      <c r="AR17" s="9">
        <f>($AK$2+(L17+AD17)*12*7.57%)*SUM(Fasering!$D$5:$D$9)</f>
        <v>1394.3474683821021</v>
      </c>
      <c r="AS17" s="9">
        <f>($AK$2+(M17+AE17)*12*7.57%)*SUM(Fasering!$D$5:$D$10)</f>
        <v>1889.2478529257933</v>
      </c>
      <c r="AT17" s="9">
        <f>($AK$2+(N17+AF17)*12*7.57%)*SUM(Fasering!$D$5:$D$11)</f>
        <v>2434.4622670866661</v>
      </c>
      <c r="AU17" s="82">
        <f>($AK$2+(O17+AG17)*12*7.57%)*SUM(Fasering!$D$5:$D$12)</f>
        <v>3032.4475308232013</v>
      </c>
    </row>
    <row r="18" spans="1:47" x14ac:dyDescent="0.3">
      <c r="A18" s="32">
        <f t="shared" si="6"/>
        <v>10</v>
      </c>
      <c r="B18" s="129">
        <v>34389.600000000006</v>
      </c>
      <c r="C18" s="130"/>
      <c r="D18" s="129">
        <f t="shared" si="0"/>
        <v>38726.128560000012</v>
      </c>
      <c r="E18" s="131">
        <f t="shared" si="1"/>
        <v>959.99565095600167</v>
      </c>
      <c r="F18" s="129">
        <f t="shared" si="2"/>
        <v>3227.177380000001</v>
      </c>
      <c r="G18" s="131">
        <f t="shared" si="3"/>
        <v>79.99963757966681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2239.8007395982977</v>
      </c>
      <c r="K18" s="45">
        <f>GEW!$E$12+($F18-GEW!$E$12)*SUM(Fasering!$D$5:$D$8)</f>
        <v>2437.3648929927786</v>
      </c>
      <c r="L18" s="45">
        <f>GEW!$E$12+($F18-GEW!$E$12)*SUM(Fasering!$D$5:$D$9)</f>
        <v>2634.9290463872599</v>
      </c>
      <c r="M18" s="45">
        <f>GEW!$E$12+($F18-GEW!$E$12)*SUM(Fasering!$D$5:$D$10)</f>
        <v>2832.4931997817407</v>
      </c>
      <c r="N18" s="45">
        <f>GEW!$E$12+($F18-GEW!$E$12)*SUM(Fasering!$D$5:$D$11)</f>
        <v>3029.6132266055201</v>
      </c>
      <c r="O18" s="93">
        <f>GEW!$E$12+($F18-GEW!$E$12)*SUM(Fasering!$D$5:$D$12)</f>
        <v>3227.177380000001</v>
      </c>
      <c r="P18" s="129">
        <f>((B18&lt;19968.2*1.2434)*913.03+(B18&gt;19968.2*1.2434)*(B18&lt;20424.71*1.2434)*(20424.71-B18/1.2434+456.51)+(B18&gt;20424.71*1.2434)*(B18&lt;22659.62*1.2434)*456.51+(B18&gt;22659.62*1.2434)*(B18&lt;23116.13*1.2434)*(23116.13-B18/1.2434))/12*Inhoud!$C$5</f>
        <v>0</v>
      </c>
      <c r="Q18" s="131">
        <f t="shared" si="7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93">
        <f>$P18*SUM(Fasering!$D$5:$D$12)</f>
        <v>0</v>
      </c>
      <c r="Y18" s="129">
        <f>((B18&lt;19968.2*1.2434)*456.51+(B18&gt;19968.2*1.2434)*(B18&lt;20196.46*1.2434)*(20196.46-B18/1.2434+228.26)+(B18&gt;20196.46*1.2434)*(B18&lt;22659.62*1.2434)*228.26+(B18&gt;22659.62*1.2434)*(B18&lt;22887.88*1.2434)*(22887.88-B18/1.2434))/12*Inhoud!$C$5</f>
        <v>0</v>
      </c>
      <c r="Z18" s="131">
        <f t="shared" si="8"/>
        <v>0</v>
      </c>
      <c r="AA18" s="92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93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561.85243766470717</v>
      </c>
      <c r="AJ18" s="112">
        <f>($AK$2+(K18+T18)*12*7.57%)*SUM(Fasering!$D$5:$D$8)</f>
        <v>957.25028993498267</v>
      </c>
      <c r="AK18" s="9">
        <f>($AK$2+(L18+U18)*12*7.57%)*SUM(Fasering!$D$5:$D$9)</f>
        <v>1405.8975052974004</v>
      </c>
      <c r="AL18" s="9">
        <f>($AK$2+(M18+V18)*12*7.57%)*SUM(Fasering!$D$5:$D$10)</f>
        <v>1907.7940837519604</v>
      </c>
      <c r="AM18" s="9">
        <f>($AK$2+(N18+W18)*12*7.57%)*SUM(Fasering!$D$5:$D$11)</f>
        <v>2461.632332555826</v>
      </c>
      <c r="AN18" s="82">
        <f>($AK$2+(O18+X18)*12*7.57%)*SUM(Fasering!$D$5:$D$12)</f>
        <v>3069.9079319920015</v>
      </c>
      <c r="AO18" s="5">
        <f>($AK$2+(I18+AA18)*12*7.57%)*SUM(Fasering!$D$5)</f>
        <v>0</v>
      </c>
      <c r="AP18" s="112">
        <f>($AK$2+(J18+AB18)*12*7.57%)*SUM(Fasering!$D$5:$D$7)</f>
        <v>561.85243766470717</v>
      </c>
      <c r="AQ18" s="112">
        <f>($AK$2+(K18+AC18)*12*7.57%)*SUM(Fasering!$D$5:$D$8)</f>
        <v>957.25028993498267</v>
      </c>
      <c r="AR18" s="9">
        <f>($AK$2+(L18+AD18)*12*7.57%)*SUM(Fasering!$D$5:$D$9)</f>
        <v>1405.8975052974004</v>
      </c>
      <c r="AS18" s="9">
        <f>($AK$2+(M18+AE18)*12*7.57%)*SUM(Fasering!$D$5:$D$10)</f>
        <v>1907.7940837519604</v>
      </c>
      <c r="AT18" s="9">
        <f>($AK$2+(N18+AF18)*12*7.57%)*SUM(Fasering!$D$5:$D$11)</f>
        <v>2461.632332555826</v>
      </c>
      <c r="AU18" s="82">
        <f>($AK$2+(O18+AG18)*12*7.57%)*SUM(Fasering!$D$5:$D$12)</f>
        <v>3069.9079319920015</v>
      </c>
    </row>
    <row r="19" spans="1:47" x14ac:dyDescent="0.3">
      <c r="A19" s="32">
        <f t="shared" si="6"/>
        <v>11</v>
      </c>
      <c r="B19" s="129">
        <v>34771.200000000004</v>
      </c>
      <c r="C19" s="130"/>
      <c r="D19" s="129">
        <f t="shared" si="0"/>
        <v>39155.848320000012</v>
      </c>
      <c r="E19" s="131">
        <f t="shared" si="1"/>
        <v>970.64812555311266</v>
      </c>
      <c r="F19" s="129">
        <f t="shared" si="2"/>
        <v>3262.9873600000005</v>
      </c>
      <c r="G19" s="131">
        <f t="shared" si="3"/>
        <v>80.887343796092722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2249.0599002564627</v>
      </c>
      <c r="K19" s="45">
        <f>GEW!$E$12+($F19-GEW!$E$12)*SUM(Fasering!$D$5:$D$8)</f>
        <v>2451.9366060555312</v>
      </c>
      <c r="L19" s="45">
        <f>GEW!$E$12+($F19-GEW!$E$12)*SUM(Fasering!$D$5:$D$9)</f>
        <v>2654.8133118545993</v>
      </c>
      <c r="M19" s="45">
        <f>GEW!$E$12+($F19-GEW!$E$12)*SUM(Fasering!$D$5:$D$10)</f>
        <v>2857.6900176536674</v>
      </c>
      <c r="N19" s="45">
        <f>GEW!$E$12+($F19-GEW!$E$12)*SUM(Fasering!$D$5:$D$11)</f>
        <v>3060.1106542009325</v>
      </c>
      <c r="O19" s="93">
        <f>GEW!$E$12+($F19-GEW!$E$12)*SUM(Fasering!$D$5:$D$12)</f>
        <v>3262.987360000001</v>
      </c>
      <c r="P19" s="129">
        <f>((B19&lt;19968.2*1.2434)*913.03+(B19&gt;19968.2*1.2434)*(B19&lt;20424.71*1.2434)*(20424.71-B19/1.2434+456.51)+(B19&gt;20424.71*1.2434)*(B19&lt;22659.62*1.2434)*456.51+(B19&gt;22659.62*1.2434)*(B19&lt;23116.13*1.2434)*(23116.13-B19/1.2434))/12*Inhoud!$C$5</f>
        <v>0</v>
      </c>
      <c r="Q19" s="131">
        <f t="shared" si="7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93">
        <f>$P19*SUM(Fasering!$D$5:$D$12)</f>
        <v>0</v>
      </c>
      <c r="Y19" s="129">
        <f>((B19&lt;19968.2*1.2434)*456.51+(B19&gt;19968.2*1.2434)*(B19&lt;20196.46*1.2434)*(20196.46-B19/1.2434+228.26)+(B19&gt;20196.46*1.2434)*(B19&lt;22659.62*1.2434)*228.26+(B19&gt;22659.62*1.2434)*(B19&lt;22887.88*1.2434)*(22887.88-B19/1.2434))/12*Inhoud!$C$5</f>
        <v>0</v>
      </c>
      <c r="Z19" s="131">
        <f t="shared" si="8"/>
        <v>0</v>
      </c>
      <c r="AA19" s="92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93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564.02722245251005</v>
      </c>
      <c r="AJ19" s="112">
        <f>($AK$2+(K19+T19)*12*7.57%)*SUM(Fasering!$D$5:$D$8)</f>
        <v>962.63663619728652</v>
      </c>
      <c r="AK19" s="9">
        <f>($AK$2+(L19+U19)*12*7.57%)*SUM(Fasering!$D$5:$D$9)</f>
        <v>1415.9273025094835</v>
      </c>
      <c r="AL19" s="9">
        <f>($AK$2+(M19+V19)*12*7.57%)*SUM(Fasering!$D$5:$D$10)</f>
        <v>1923.8992213891015</v>
      </c>
      <c r="AM19" s="9">
        <f>($AK$2+(N19+W19)*12*7.57%)*SUM(Fasering!$D$5:$D$11)</f>
        <v>2485.226217916811</v>
      </c>
      <c r="AN19" s="82">
        <f>($AK$2+(O19+X19)*12*7.57%)*SUM(Fasering!$D$5:$D$12)</f>
        <v>3102.437717824002</v>
      </c>
      <c r="AO19" s="5">
        <f>($AK$2+(I19+AA19)*12*7.57%)*SUM(Fasering!$D$5)</f>
        <v>0</v>
      </c>
      <c r="AP19" s="112">
        <f>($AK$2+(J19+AB19)*12*7.57%)*SUM(Fasering!$D$5:$D$7)</f>
        <v>564.02722245251005</v>
      </c>
      <c r="AQ19" s="112">
        <f>($AK$2+(K19+AC19)*12*7.57%)*SUM(Fasering!$D$5:$D$8)</f>
        <v>962.63663619728652</v>
      </c>
      <c r="AR19" s="9">
        <f>($AK$2+(L19+AD19)*12*7.57%)*SUM(Fasering!$D$5:$D$9)</f>
        <v>1415.9273025094835</v>
      </c>
      <c r="AS19" s="9">
        <f>($AK$2+(M19+AE19)*12*7.57%)*SUM(Fasering!$D$5:$D$10)</f>
        <v>1923.8992213891015</v>
      </c>
      <c r="AT19" s="9">
        <f>($AK$2+(N19+AF19)*12*7.57%)*SUM(Fasering!$D$5:$D$11)</f>
        <v>2485.226217916811</v>
      </c>
      <c r="AU19" s="82">
        <f>($AK$2+(O19+AG19)*12*7.57%)*SUM(Fasering!$D$5:$D$12)</f>
        <v>3102.437717824002</v>
      </c>
    </row>
    <row r="20" spans="1:47" x14ac:dyDescent="0.3">
      <c r="A20" s="32">
        <f t="shared" si="6"/>
        <v>12</v>
      </c>
      <c r="B20" s="129">
        <v>35807.160000000003</v>
      </c>
      <c r="C20" s="130"/>
      <c r="D20" s="129">
        <f t="shared" si="0"/>
        <v>40322.442876000008</v>
      </c>
      <c r="E20" s="131">
        <f t="shared" si="1"/>
        <v>999.56724919992382</v>
      </c>
      <c r="F20" s="129">
        <f t="shared" si="2"/>
        <v>3360.2035730000007</v>
      </c>
      <c r="G20" s="131">
        <f t="shared" si="3"/>
        <v>83.297270766660318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2274.1964832633621</v>
      </c>
      <c r="K20" s="45">
        <f>GEW!$E$12+($F20-GEW!$E$12)*SUM(Fasering!$D$5:$D$8)</f>
        <v>2491.4955994111106</v>
      </c>
      <c r="L20" s="45">
        <f>GEW!$E$12+($F20-GEW!$E$12)*SUM(Fasering!$D$5:$D$9)</f>
        <v>2708.7947155588586</v>
      </c>
      <c r="M20" s="45">
        <f>GEW!$E$12+($F20-GEW!$E$12)*SUM(Fasering!$D$5:$D$10)</f>
        <v>2926.0938317066066</v>
      </c>
      <c r="N20" s="45">
        <f>GEW!$E$12+($F20-GEW!$E$12)*SUM(Fasering!$D$5:$D$11)</f>
        <v>3142.9044568522527</v>
      </c>
      <c r="O20" s="93">
        <f>GEW!$E$12+($F20-GEW!$E$12)*SUM(Fasering!$D$5:$D$12)</f>
        <v>3360.2035730000007</v>
      </c>
      <c r="P20" s="129">
        <f>((B20&lt;19968.2*1.2434)*913.03+(B20&gt;19968.2*1.2434)*(B20&lt;20424.71*1.2434)*(20424.71-B20/1.2434+456.51)+(B20&gt;20424.71*1.2434)*(B20&lt;22659.62*1.2434)*456.51+(B20&gt;22659.62*1.2434)*(B20&lt;23116.13*1.2434)*(23116.13-B20/1.2434))/12*Inhoud!$C$5</f>
        <v>0</v>
      </c>
      <c r="Q20" s="131">
        <f t="shared" si="7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93">
        <f>$P20*SUM(Fasering!$D$5:$D$12)</f>
        <v>0</v>
      </c>
      <c r="Y20" s="129">
        <f>((B20&lt;19968.2*1.2434)*456.51+(B20&gt;19968.2*1.2434)*(B20&lt;20196.46*1.2434)*(20196.46-B20/1.2434+228.26)+(B20&gt;20196.46*1.2434)*(B20&lt;22659.62*1.2434)*228.26+(B20&gt;22659.62*1.2434)*(B20&lt;22887.88*1.2434)*(22887.88-B20/1.2434))/12*Inhoud!$C$5</f>
        <v>0</v>
      </c>
      <c r="Z20" s="131">
        <f t="shared" si="8"/>
        <v>0</v>
      </c>
      <c r="AA20" s="92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93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569.93128442518412</v>
      </c>
      <c r="AJ20" s="112">
        <f>($AK$2+(K20+T20)*12*7.57%)*SUM(Fasering!$D$5:$D$8)</f>
        <v>977.2593806257355</v>
      </c>
      <c r="AK20" s="9">
        <f>($AK$2+(L20+U20)*12*7.57%)*SUM(Fasering!$D$5:$D$9)</f>
        <v>1443.1559941232927</v>
      </c>
      <c r="AL20" s="9">
        <f>($AK$2+(M20+V20)*12*7.57%)*SUM(Fasering!$D$5:$D$10)</f>
        <v>1967.6211249178562</v>
      </c>
      <c r="AM20" s="9">
        <f>($AK$2+(N20+W20)*12*7.57%)*SUM(Fasering!$D$5:$D$11)</f>
        <v>2549.2784230493221</v>
      </c>
      <c r="AN20" s="82">
        <f>($AK$2+(O20+X20)*12*7.57%)*SUM(Fasering!$D$5:$D$12)</f>
        <v>3190.748925713202</v>
      </c>
      <c r="AO20" s="5">
        <f>($AK$2+(I20+AA20)*12*7.57%)*SUM(Fasering!$D$5)</f>
        <v>0</v>
      </c>
      <c r="AP20" s="112">
        <f>($AK$2+(J20+AB20)*12*7.57%)*SUM(Fasering!$D$5:$D$7)</f>
        <v>569.93128442518412</v>
      </c>
      <c r="AQ20" s="112">
        <f>($AK$2+(K20+AC20)*12*7.57%)*SUM(Fasering!$D$5:$D$8)</f>
        <v>977.2593806257355</v>
      </c>
      <c r="AR20" s="9">
        <f>($AK$2+(L20+AD20)*12*7.57%)*SUM(Fasering!$D$5:$D$9)</f>
        <v>1443.1559941232927</v>
      </c>
      <c r="AS20" s="9">
        <f>($AK$2+(M20+AE20)*12*7.57%)*SUM(Fasering!$D$5:$D$10)</f>
        <v>1967.6211249178562</v>
      </c>
      <c r="AT20" s="9">
        <f>($AK$2+(N20+AF20)*12*7.57%)*SUM(Fasering!$D$5:$D$11)</f>
        <v>2549.2784230493221</v>
      </c>
      <c r="AU20" s="82">
        <f>($AK$2+(O20+AG20)*12*7.57%)*SUM(Fasering!$D$5:$D$12)</f>
        <v>3190.748925713202</v>
      </c>
    </row>
    <row r="21" spans="1:47" x14ac:dyDescent="0.3">
      <c r="A21" s="32">
        <f t="shared" si="6"/>
        <v>13</v>
      </c>
      <c r="B21" s="129">
        <v>35817.24</v>
      </c>
      <c r="C21" s="130"/>
      <c r="D21" s="129">
        <f t="shared" si="0"/>
        <v>40333.793964000004</v>
      </c>
      <c r="E21" s="131">
        <f t="shared" si="1"/>
        <v>999.84863532135682</v>
      </c>
      <c r="F21" s="129">
        <f t="shared" si="2"/>
        <v>3361.1494970000003</v>
      </c>
      <c r="G21" s="131">
        <f t="shared" si="3"/>
        <v>83.320719610113073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2274.4410648656531</v>
      </c>
      <c r="K21" s="45">
        <f>GEW!$E$12+($F21-GEW!$E$12)*SUM(Fasering!$D$5:$D$8)</f>
        <v>2491.8805125863528</v>
      </c>
      <c r="L21" s="45">
        <f>GEW!$E$12+($F21-GEW!$E$12)*SUM(Fasering!$D$5:$D$9)</f>
        <v>2709.3199603070525</v>
      </c>
      <c r="M21" s="45">
        <f>GEW!$E$12+($F21-GEW!$E$12)*SUM(Fasering!$D$5:$D$10)</f>
        <v>2926.7594080277522</v>
      </c>
      <c r="N21" s="45">
        <f>GEW!$E$12+($F21-GEW!$E$12)*SUM(Fasering!$D$5:$D$11)</f>
        <v>3143.7100492793011</v>
      </c>
      <c r="O21" s="93">
        <f>GEW!$E$12+($F21-GEW!$E$12)*SUM(Fasering!$D$5:$D$12)</f>
        <v>3361.1494970000003</v>
      </c>
      <c r="P21" s="129">
        <f>((B21&lt;19968.2*1.2434)*913.03+(B21&gt;19968.2*1.2434)*(B21&lt;20424.71*1.2434)*(20424.71-B21/1.2434+456.51)+(B21&gt;20424.71*1.2434)*(B21&lt;22659.62*1.2434)*456.51+(B21&gt;22659.62*1.2434)*(B21&lt;23116.13*1.2434)*(23116.13-B21/1.2434))/12*Inhoud!$C$5</f>
        <v>0</v>
      </c>
      <c r="Q21" s="131">
        <f t="shared" si="7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93">
        <f>$P21*SUM(Fasering!$D$5:$D$12)</f>
        <v>0</v>
      </c>
      <c r="Y21" s="129">
        <f>((B21&lt;19968.2*1.2434)*456.51+(B21&gt;19968.2*1.2434)*(B21&lt;20196.46*1.2434)*(20196.46-B21/1.2434+228.26)+(B21&gt;20196.46*1.2434)*(B21&lt;22659.62*1.2434)*228.26+(B21&gt;22659.62*1.2434)*(B21&lt;22887.88*1.2434)*(22887.88-B21/1.2434))/12*Inhoud!$C$5</f>
        <v>0</v>
      </c>
      <c r="Z21" s="131">
        <f t="shared" si="8"/>
        <v>0</v>
      </c>
      <c r="AA21" s="92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93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569.9887315705223</v>
      </c>
      <c r="AJ21" s="112">
        <f>($AK$2+(K21+T21)*12*7.57%)*SUM(Fasering!$D$5:$D$8)</f>
        <v>977.40166147039997</v>
      </c>
      <c r="AK21" s="9">
        <f>($AK$2+(L21+U21)*12*7.57%)*SUM(Fasering!$D$5:$D$9)</f>
        <v>1443.4209321628573</v>
      </c>
      <c r="AL21" s="9">
        <f>($AK$2+(M21+V21)*12*7.57%)*SUM(Fasering!$D$5:$D$10)</f>
        <v>1968.0465436478942</v>
      </c>
      <c r="AM21" s="9">
        <f>($AK$2+(N21+W21)*12*7.57%)*SUM(Fasering!$D$5:$D$11)</f>
        <v>2549.9016577569705</v>
      </c>
      <c r="AN21" s="82">
        <f>($AK$2+(O21+X21)*12*7.57%)*SUM(Fasering!$D$5:$D$12)</f>
        <v>3191.6082030748016</v>
      </c>
      <c r="AO21" s="5">
        <f>($AK$2+(I21+AA21)*12*7.57%)*SUM(Fasering!$D$5)</f>
        <v>0</v>
      </c>
      <c r="AP21" s="112">
        <f>($AK$2+(J21+AB21)*12*7.57%)*SUM(Fasering!$D$5:$D$7)</f>
        <v>569.9887315705223</v>
      </c>
      <c r="AQ21" s="112">
        <f>($AK$2+(K21+AC21)*12*7.57%)*SUM(Fasering!$D$5:$D$8)</f>
        <v>977.40166147039997</v>
      </c>
      <c r="AR21" s="9">
        <f>($AK$2+(L21+AD21)*12*7.57%)*SUM(Fasering!$D$5:$D$9)</f>
        <v>1443.4209321628573</v>
      </c>
      <c r="AS21" s="9">
        <f>($AK$2+(M21+AE21)*12*7.57%)*SUM(Fasering!$D$5:$D$10)</f>
        <v>1968.0465436478942</v>
      </c>
      <c r="AT21" s="9">
        <f>($AK$2+(N21+AF21)*12*7.57%)*SUM(Fasering!$D$5:$D$11)</f>
        <v>2549.9016577569705</v>
      </c>
      <c r="AU21" s="82">
        <f>($AK$2+(O21+AG21)*12*7.57%)*SUM(Fasering!$D$5:$D$12)</f>
        <v>3191.6082030748016</v>
      </c>
    </row>
    <row r="22" spans="1:47" x14ac:dyDescent="0.3">
      <c r="A22" s="32">
        <f t="shared" si="6"/>
        <v>14</v>
      </c>
      <c r="B22" s="129">
        <v>37224.840000000004</v>
      </c>
      <c r="C22" s="130"/>
      <c r="D22" s="129">
        <f t="shared" si="0"/>
        <v>41918.892324000008</v>
      </c>
      <c r="E22" s="131">
        <f t="shared" si="1"/>
        <v>1039.142197278625</v>
      </c>
      <c r="F22" s="129">
        <f t="shared" si="2"/>
        <v>3493.2410270000005</v>
      </c>
      <c r="G22" s="131">
        <f t="shared" si="3"/>
        <v>86.595183106552085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2308.5951386141678</v>
      </c>
      <c r="K22" s="45">
        <f>GEW!$E$12+($F22-GEW!$E$12)*SUM(Fasering!$D$5:$D$8)</f>
        <v>2545.630888129147</v>
      </c>
      <c r="L22" s="45">
        <f>GEW!$E$12+($F22-GEW!$E$12)*SUM(Fasering!$D$5:$D$9)</f>
        <v>2782.6666376441262</v>
      </c>
      <c r="M22" s="45">
        <f>GEW!$E$12+($F22-GEW!$E$12)*SUM(Fasering!$D$5:$D$10)</f>
        <v>3019.7023871591055</v>
      </c>
      <c r="N22" s="45">
        <f>GEW!$E$12+($F22-GEW!$E$12)*SUM(Fasering!$D$5:$D$11)</f>
        <v>3256.2052774850217</v>
      </c>
      <c r="O22" s="93">
        <f>GEW!$E$12+($F22-GEW!$E$12)*SUM(Fasering!$D$5:$D$12)</f>
        <v>3493.2410270000009</v>
      </c>
      <c r="P22" s="129">
        <f>((B22&lt;19968.2*1.2434)*913.03+(B22&gt;19968.2*1.2434)*(B22&lt;20424.71*1.2434)*(20424.71-B22/1.2434+456.51)+(B22&gt;20424.71*1.2434)*(B22&lt;22659.62*1.2434)*456.51+(B22&gt;22659.62*1.2434)*(B22&lt;23116.13*1.2434)*(23116.13-B22/1.2434))/12*Inhoud!$C$5</f>
        <v>0</v>
      </c>
      <c r="Q22" s="131">
        <f t="shared" si="7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93">
        <f>$P22*SUM(Fasering!$D$5:$D$12)</f>
        <v>0</v>
      </c>
      <c r="Y22" s="129">
        <f>((B22&lt;19968.2*1.2434)*456.51+(B22&gt;19968.2*1.2434)*(B22&lt;20196.46*1.2434)*(20196.46-B22/1.2434+228.26)+(B22&gt;20196.46*1.2434)*(B22&lt;22659.62*1.2434)*228.26+(B22&gt;22659.62*1.2434)*(B22&lt;22887.88*1.2434)*(22887.88-B22/1.2434))/12*Inhoud!$C$5</f>
        <v>0</v>
      </c>
      <c r="Z22" s="131">
        <f t="shared" si="8"/>
        <v>0</v>
      </c>
      <c r="AA22" s="92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93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578.01081508024834</v>
      </c>
      <c r="AJ22" s="112">
        <f>($AK$2+(K22+T22)*12*7.57%)*SUM(Fasering!$D$5:$D$8)</f>
        <v>997.27016513606748</v>
      </c>
      <c r="AK22" s="9">
        <f>($AK$2+(L22+U22)*12*7.57%)*SUM(Fasering!$D$5:$D$9)</f>
        <v>1480.4176369734657</v>
      </c>
      <c r="AL22" s="9">
        <f>($AK$2+(M22+V22)*12*7.57%)*SUM(Fasering!$D$5:$D$10)</f>
        <v>2027.4532305924433</v>
      </c>
      <c r="AM22" s="9">
        <f>($AK$2+(N22+W22)*12*7.57%)*SUM(Fasering!$D$5:$D$11)</f>
        <v>2636.9319330036237</v>
      </c>
      <c r="AN22" s="82">
        <f>($AK$2+(O22+X22)*12*7.57%)*SUM(Fasering!$D$5:$D$12)</f>
        <v>3311.6001489268024</v>
      </c>
      <c r="AO22" s="5">
        <f>($AK$2+(I22+AA22)*12*7.57%)*SUM(Fasering!$D$5)</f>
        <v>0</v>
      </c>
      <c r="AP22" s="112">
        <f>($AK$2+(J22+AB22)*12*7.57%)*SUM(Fasering!$D$5:$D$7)</f>
        <v>578.01081508024834</v>
      </c>
      <c r="AQ22" s="112">
        <f>($AK$2+(K22+AC22)*12*7.57%)*SUM(Fasering!$D$5:$D$8)</f>
        <v>997.27016513606748</v>
      </c>
      <c r="AR22" s="9">
        <f>($AK$2+(L22+AD22)*12*7.57%)*SUM(Fasering!$D$5:$D$9)</f>
        <v>1480.4176369734657</v>
      </c>
      <c r="AS22" s="9">
        <f>($AK$2+(M22+AE22)*12*7.57%)*SUM(Fasering!$D$5:$D$10)</f>
        <v>2027.4532305924433</v>
      </c>
      <c r="AT22" s="9">
        <f>($AK$2+(N22+AF22)*12*7.57%)*SUM(Fasering!$D$5:$D$11)</f>
        <v>2636.9319330036237</v>
      </c>
      <c r="AU22" s="82">
        <f>($AK$2+(O22+AG22)*12*7.57%)*SUM(Fasering!$D$5:$D$12)</f>
        <v>3311.6001489268024</v>
      </c>
    </row>
    <row r="23" spans="1:47" x14ac:dyDescent="0.3">
      <c r="A23" s="32">
        <f t="shared" si="6"/>
        <v>15</v>
      </c>
      <c r="B23" s="129">
        <v>37234.920000000006</v>
      </c>
      <c r="C23" s="130"/>
      <c r="D23" s="129">
        <f t="shared" si="0"/>
        <v>41930.243412000011</v>
      </c>
      <c r="E23" s="131">
        <f t="shared" si="1"/>
        <v>1039.4235834000583</v>
      </c>
      <c r="F23" s="129">
        <f t="shared" si="2"/>
        <v>3494.1869510000006</v>
      </c>
      <c r="G23" s="131">
        <f t="shared" si="3"/>
        <v>86.618631950004854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2308.8397202164592</v>
      </c>
      <c r="K23" s="45">
        <f>GEW!$E$12+($F23-GEW!$E$12)*SUM(Fasering!$D$5:$D$8)</f>
        <v>2546.0158013043897</v>
      </c>
      <c r="L23" s="45">
        <f>GEW!$E$12+($F23-GEW!$E$12)*SUM(Fasering!$D$5:$D$9)</f>
        <v>2783.1918823923206</v>
      </c>
      <c r="M23" s="45">
        <f>GEW!$E$12+($F23-GEW!$E$12)*SUM(Fasering!$D$5:$D$10)</f>
        <v>3020.3679634802511</v>
      </c>
      <c r="N23" s="45">
        <f>GEW!$E$12+($F23-GEW!$E$12)*SUM(Fasering!$D$5:$D$11)</f>
        <v>3257.0108699120701</v>
      </c>
      <c r="O23" s="93">
        <f>GEW!$E$12+($F23-GEW!$E$12)*SUM(Fasering!$D$5:$D$12)</f>
        <v>3494.186951000001</v>
      </c>
      <c r="P23" s="129">
        <f>((B23&lt;19968.2*1.2434)*913.03+(B23&gt;19968.2*1.2434)*(B23&lt;20424.71*1.2434)*(20424.71-B23/1.2434+456.51)+(B23&gt;20424.71*1.2434)*(B23&lt;22659.62*1.2434)*456.51+(B23&gt;22659.62*1.2434)*(B23&lt;23116.13*1.2434)*(23116.13-B23/1.2434))/12*Inhoud!$C$5</f>
        <v>0</v>
      </c>
      <c r="Q23" s="131">
        <f t="shared" si="7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93">
        <f>$P23*SUM(Fasering!$D$5:$D$12)</f>
        <v>0</v>
      </c>
      <c r="Y23" s="129">
        <f>((B23&lt;19968.2*1.2434)*456.51+(B23&gt;19968.2*1.2434)*(B23&lt;20196.46*1.2434)*(20196.46-B23/1.2434+228.26)+(B23&gt;20196.46*1.2434)*(B23&lt;22659.62*1.2434)*228.26+(B23&gt;22659.62*1.2434)*(B23&lt;22887.88*1.2434)*(22887.88-B23/1.2434))/12*Inhoud!$C$5</f>
        <v>0</v>
      </c>
      <c r="Z23" s="131">
        <f t="shared" si="8"/>
        <v>0</v>
      </c>
      <c r="AA23" s="92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93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578.06826222558664</v>
      </c>
      <c r="AJ23" s="112">
        <f>($AK$2+(K23+T23)*12*7.57%)*SUM(Fasering!$D$5:$D$8)</f>
        <v>997.41244598073206</v>
      </c>
      <c r="AK23" s="9">
        <f>($AK$2+(L23+U23)*12*7.57%)*SUM(Fasering!$D$5:$D$9)</f>
        <v>1480.6825750130304</v>
      </c>
      <c r="AL23" s="9">
        <f>($AK$2+(M23+V23)*12*7.57%)*SUM(Fasering!$D$5:$D$10)</f>
        <v>2027.8786493224814</v>
      </c>
      <c r="AM23" s="9">
        <f>($AK$2+(N23+W23)*12*7.57%)*SUM(Fasering!$D$5:$D$11)</f>
        <v>2637.5551677112717</v>
      </c>
      <c r="AN23" s="82">
        <f>($AK$2+(O23+X23)*12*7.57%)*SUM(Fasering!$D$5:$D$12)</f>
        <v>3312.459426288402</v>
      </c>
      <c r="AO23" s="5">
        <f>($AK$2+(I23+AA23)*12*7.57%)*SUM(Fasering!$D$5)</f>
        <v>0</v>
      </c>
      <c r="AP23" s="112">
        <f>($AK$2+(J23+AB23)*12*7.57%)*SUM(Fasering!$D$5:$D$7)</f>
        <v>578.06826222558664</v>
      </c>
      <c r="AQ23" s="112">
        <f>($AK$2+(K23+AC23)*12*7.57%)*SUM(Fasering!$D$5:$D$8)</f>
        <v>997.41244598073206</v>
      </c>
      <c r="AR23" s="9">
        <f>($AK$2+(L23+AD23)*12*7.57%)*SUM(Fasering!$D$5:$D$9)</f>
        <v>1480.6825750130304</v>
      </c>
      <c r="AS23" s="9">
        <f>($AK$2+(M23+AE23)*12*7.57%)*SUM(Fasering!$D$5:$D$10)</f>
        <v>2027.8786493224814</v>
      </c>
      <c r="AT23" s="9">
        <f>($AK$2+(N23+AF23)*12*7.57%)*SUM(Fasering!$D$5:$D$11)</f>
        <v>2637.5551677112717</v>
      </c>
      <c r="AU23" s="82">
        <f>($AK$2+(O23+AG23)*12*7.57%)*SUM(Fasering!$D$5:$D$12)</f>
        <v>3312.459426288402</v>
      </c>
    </row>
    <row r="24" spans="1:47" x14ac:dyDescent="0.3">
      <c r="A24" s="32">
        <f t="shared" si="6"/>
        <v>16</v>
      </c>
      <c r="B24" s="129">
        <v>39241.920000000006</v>
      </c>
      <c r="C24" s="130"/>
      <c r="D24" s="129">
        <f t="shared" si="0"/>
        <v>44190.32611200001</v>
      </c>
      <c r="E24" s="131">
        <f t="shared" si="1"/>
        <v>1095.4495700782602</v>
      </c>
      <c r="F24" s="129">
        <f t="shared" si="2"/>
        <v>3682.5271760000005</v>
      </c>
      <c r="G24" s="131">
        <f t="shared" si="3"/>
        <v>91.28746417318834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2357.5376642440733</v>
      </c>
      <c r="K24" s="45">
        <f>GEW!$E$12+($F24-GEW!$E$12)*SUM(Fasering!$D$5:$D$8)</f>
        <v>2622.6547638749985</v>
      </c>
      <c r="L24" s="45">
        <f>GEW!$E$12+($F24-GEW!$E$12)*SUM(Fasering!$D$5:$D$9)</f>
        <v>2887.7718635059236</v>
      </c>
      <c r="M24" s="45">
        <f>GEW!$E$12+($F24-GEW!$E$12)*SUM(Fasering!$D$5:$D$10)</f>
        <v>3152.8889631368488</v>
      </c>
      <c r="N24" s="45">
        <f>GEW!$E$12+($F24-GEW!$E$12)*SUM(Fasering!$D$5:$D$11)</f>
        <v>3417.4100763690758</v>
      </c>
      <c r="O24" s="93">
        <f>GEW!$E$12+($F24-GEW!$E$12)*SUM(Fasering!$D$5:$D$12)</f>
        <v>3682.527176000001</v>
      </c>
      <c r="P24" s="129">
        <f>((B24&lt;19968.2*1.2434)*913.03+(B24&gt;19968.2*1.2434)*(B24&lt;20424.71*1.2434)*(20424.71-B24/1.2434+456.51)+(B24&gt;20424.71*1.2434)*(B24&lt;22659.62*1.2434)*456.51+(B24&gt;22659.62*1.2434)*(B24&lt;23116.13*1.2434)*(23116.13-B24/1.2434))/12*Inhoud!$C$5</f>
        <v>0</v>
      </c>
      <c r="Q24" s="131">
        <f t="shared" si="7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93">
        <f>$P24*SUM(Fasering!$D$5:$D$12)</f>
        <v>0</v>
      </c>
      <c r="Y24" s="129">
        <f>((B24&lt;19968.2*1.2434)*456.51+(B24&gt;19968.2*1.2434)*(B24&lt;20196.46*1.2434)*(20196.46-B24/1.2434+228.26)+(B24&gt;20196.46*1.2434)*(B24&lt;22659.62*1.2434)*228.26+(B24&gt;22659.62*1.2434)*(B24&lt;22887.88*1.2434)*(22887.88-B24/1.2434))/12*Inhoud!$C$5</f>
        <v>0</v>
      </c>
      <c r="Z24" s="131">
        <f t="shared" si="8"/>
        <v>0</v>
      </c>
      <c r="AA24" s="92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93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589.50639919917319</v>
      </c>
      <c r="AJ24" s="112">
        <f>($AK$2+(K24+T24)*12*7.57%)*SUM(Fasering!$D$5:$D$8)</f>
        <v>1025.7415784452069</v>
      </c>
      <c r="AK24" s="9">
        <f>($AK$2+(L24+U24)*12*7.57%)*SUM(Fasering!$D$5:$D$9)</f>
        <v>1533.4336311048826</v>
      </c>
      <c r="AL24" s="9">
        <f>($AK$2+(M24+V24)*12*7.57%)*SUM(Fasering!$D$5:$D$10)</f>
        <v>2112.5825571782002</v>
      </c>
      <c r="AM24" s="9">
        <f>($AK$2+(N24+W24)*12*7.57%)*SUM(Fasering!$D$5:$D$11)</f>
        <v>2761.645649680604</v>
      </c>
      <c r="AN24" s="82">
        <f>($AK$2+(O24+X24)*12*7.57%)*SUM(Fasering!$D$5:$D$12)</f>
        <v>3483.547686678402</v>
      </c>
      <c r="AO24" s="5">
        <f>($AK$2+(I24+AA24)*12*7.57%)*SUM(Fasering!$D$5)</f>
        <v>0</v>
      </c>
      <c r="AP24" s="112">
        <f>($AK$2+(J24+AB24)*12*7.57%)*SUM(Fasering!$D$5:$D$7)</f>
        <v>589.50639919917319</v>
      </c>
      <c r="AQ24" s="112">
        <f>($AK$2+(K24+AC24)*12*7.57%)*SUM(Fasering!$D$5:$D$8)</f>
        <v>1025.7415784452069</v>
      </c>
      <c r="AR24" s="9">
        <f>($AK$2+(L24+AD24)*12*7.57%)*SUM(Fasering!$D$5:$D$9)</f>
        <v>1533.4336311048826</v>
      </c>
      <c r="AS24" s="9">
        <f>($AK$2+(M24+AE24)*12*7.57%)*SUM(Fasering!$D$5:$D$10)</f>
        <v>2112.5825571782002</v>
      </c>
      <c r="AT24" s="9">
        <f>($AK$2+(N24+AF24)*12*7.57%)*SUM(Fasering!$D$5:$D$11)</f>
        <v>2761.645649680604</v>
      </c>
      <c r="AU24" s="82">
        <f>($AK$2+(O24+AG24)*12*7.57%)*SUM(Fasering!$D$5:$D$12)</f>
        <v>3483.547686678402</v>
      </c>
    </row>
    <row r="25" spans="1:47" x14ac:dyDescent="0.3">
      <c r="A25" s="32">
        <f t="shared" si="6"/>
        <v>17</v>
      </c>
      <c r="B25" s="129">
        <v>40062.959999999999</v>
      </c>
      <c r="C25" s="130"/>
      <c r="D25" s="129">
        <f t="shared" si="0"/>
        <v>45114.899256000004</v>
      </c>
      <c r="E25" s="131">
        <f t="shared" si="1"/>
        <v>1118.3691396359436</v>
      </c>
      <c r="F25" s="129">
        <f t="shared" si="2"/>
        <v>3759.5749380000002</v>
      </c>
      <c r="G25" s="131">
        <f t="shared" si="3"/>
        <v>93.197428302995306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2377.4594180878357</v>
      </c>
      <c r="K25" s="45">
        <f>GEW!$E$12+($F25-GEW!$E$12)*SUM(Fasering!$D$5:$D$8)</f>
        <v>2654.0068584584424</v>
      </c>
      <c r="L25" s="45">
        <f>GEW!$E$12+($F25-GEW!$E$12)*SUM(Fasering!$D$5:$D$9)</f>
        <v>2930.554298829049</v>
      </c>
      <c r="M25" s="45">
        <f>GEW!$E$12+($F25-GEW!$E$12)*SUM(Fasering!$D$5:$D$10)</f>
        <v>3207.1017391996552</v>
      </c>
      <c r="N25" s="45">
        <f>GEW!$E$12+($F25-GEW!$E$12)*SUM(Fasering!$D$5:$D$11)</f>
        <v>3483.027497629394</v>
      </c>
      <c r="O25" s="93">
        <f>GEW!$E$12+($F25-GEW!$E$12)*SUM(Fasering!$D$5:$D$12)</f>
        <v>3759.5749380000007</v>
      </c>
      <c r="P25" s="129">
        <f>((B25&lt;19968.2*1.2434)*913.03+(B25&gt;19968.2*1.2434)*(B25&lt;20424.71*1.2434)*(20424.71-B25/1.2434+456.51)+(B25&gt;20424.71*1.2434)*(B25&lt;22659.62*1.2434)*456.51+(B25&gt;22659.62*1.2434)*(B25&lt;23116.13*1.2434)*(23116.13-B25/1.2434))/12*Inhoud!$C$5</f>
        <v>0</v>
      </c>
      <c r="Q25" s="131">
        <f t="shared" si="7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93">
        <f>$P25*SUM(Fasering!$D$5:$D$12)</f>
        <v>0</v>
      </c>
      <c r="Y25" s="129">
        <f>((B25&lt;19968.2*1.2434)*456.51+(B25&gt;19968.2*1.2434)*(B25&lt;20196.46*1.2434)*(20196.46-B25/1.2434+228.26)+(B25&gt;20196.46*1.2434)*(B25&lt;22659.62*1.2434)*228.26+(B25&gt;22659.62*1.2434)*(B25&lt;22887.88*1.2434)*(22887.88-B25/1.2434))/12*Inhoud!$C$5</f>
        <v>0</v>
      </c>
      <c r="Z25" s="131">
        <f t="shared" si="8"/>
        <v>0</v>
      </c>
      <c r="AA25" s="92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93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594.18560596588623</v>
      </c>
      <c r="AJ25" s="112">
        <f>($AK$2+(K25+T25)*12*7.57%)*SUM(Fasering!$D$5:$D$8)</f>
        <v>1037.3306920070565</v>
      </c>
      <c r="AK25" s="9">
        <f>($AK$2+(L25+U25)*12*7.57%)*SUM(Fasering!$D$5:$D$9)</f>
        <v>1555.013465232264</v>
      </c>
      <c r="AL25" s="9">
        <f>($AK$2+(M25+V25)*12*7.57%)*SUM(Fasering!$D$5:$D$10)</f>
        <v>2147.2339256415084</v>
      </c>
      <c r="AM25" s="9">
        <f>($AK$2+(N25+W25)*12*7.57%)*SUM(Fasering!$D$5:$D$11)</f>
        <v>2812.4096005107485</v>
      </c>
      <c r="AN25" s="82">
        <f>($AK$2+(O25+X25)*12*7.57%)*SUM(Fasering!$D$5:$D$12)</f>
        <v>3553.5378736792013</v>
      </c>
      <c r="AO25" s="5">
        <f>($AK$2+(I25+AA25)*12*7.57%)*SUM(Fasering!$D$5)</f>
        <v>0</v>
      </c>
      <c r="AP25" s="112">
        <f>($AK$2+(J25+AB25)*12*7.57%)*SUM(Fasering!$D$5:$D$7)</f>
        <v>594.18560596588623</v>
      </c>
      <c r="AQ25" s="112">
        <f>($AK$2+(K25+AC25)*12*7.57%)*SUM(Fasering!$D$5:$D$8)</f>
        <v>1037.3306920070565</v>
      </c>
      <c r="AR25" s="9">
        <f>($AK$2+(L25+AD25)*12*7.57%)*SUM(Fasering!$D$5:$D$9)</f>
        <v>1555.013465232264</v>
      </c>
      <c r="AS25" s="9">
        <f>($AK$2+(M25+AE25)*12*7.57%)*SUM(Fasering!$D$5:$D$10)</f>
        <v>2147.2339256415084</v>
      </c>
      <c r="AT25" s="9">
        <f>($AK$2+(N25+AF25)*12*7.57%)*SUM(Fasering!$D$5:$D$11)</f>
        <v>2812.4096005107485</v>
      </c>
      <c r="AU25" s="82">
        <f>($AK$2+(O25+AG25)*12*7.57%)*SUM(Fasering!$D$5:$D$12)</f>
        <v>3553.5378736792013</v>
      </c>
    </row>
    <row r="26" spans="1:47" x14ac:dyDescent="0.3">
      <c r="A26" s="32">
        <f t="shared" si="6"/>
        <v>18</v>
      </c>
      <c r="B26" s="129">
        <v>41238.720000000001</v>
      </c>
      <c r="C26" s="130"/>
      <c r="D26" s="129">
        <f t="shared" si="0"/>
        <v>46438.922592000003</v>
      </c>
      <c r="E26" s="131">
        <f t="shared" si="1"/>
        <v>1151.1908208002499</v>
      </c>
      <c r="F26" s="129">
        <f t="shared" si="2"/>
        <v>3869.9102160000002</v>
      </c>
      <c r="G26" s="131">
        <f t="shared" si="3"/>
        <v>95.932568400020827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2405.9881149836542</v>
      </c>
      <c r="K26" s="45">
        <f>GEW!$E$12+($F26-GEW!$E$12)*SUM(Fasering!$D$5:$D$8)</f>
        <v>2698.9042309706592</v>
      </c>
      <c r="L26" s="45">
        <f>GEW!$E$12+($F26-GEW!$E$12)*SUM(Fasering!$D$5:$D$9)</f>
        <v>2991.8203469576638</v>
      </c>
      <c r="M26" s="45">
        <f>GEW!$E$12+($F26-GEW!$E$12)*SUM(Fasering!$D$5:$D$10)</f>
        <v>3284.7364629446683</v>
      </c>
      <c r="N26" s="45">
        <f>GEW!$E$12+($F26-GEW!$E$12)*SUM(Fasering!$D$5:$D$11)</f>
        <v>3576.9941000129957</v>
      </c>
      <c r="O26" s="93">
        <f>GEW!$E$12+($F26-GEW!$E$12)*SUM(Fasering!$D$5:$D$12)</f>
        <v>3869.9102160000007</v>
      </c>
      <c r="P26" s="129">
        <f>((B26&lt;19968.2*1.2434)*913.03+(B26&gt;19968.2*1.2434)*(B26&lt;20424.71*1.2434)*(20424.71-B26/1.2434+456.51)+(B26&gt;20424.71*1.2434)*(B26&lt;22659.62*1.2434)*456.51+(B26&gt;22659.62*1.2434)*(B26&lt;23116.13*1.2434)*(23116.13-B26/1.2434))/12*Inhoud!$C$5</f>
        <v>0</v>
      </c>
      <c r="Q26" s="131">
        <f t="shared" si="7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93">
        <f>$P26*SUM(Fasering!$D$5:$D$12)</f>
        <v>0</v>
      </c>
      <c r="Y26" s="129">
        <f>((B26&lt;19968.2*1.2434)*456.51+(B26&gt;19968.2*1.2434)*(B26&lt;20196.46*1.2434)*(20196.46-B26/1.2434+228.26)+(B26&gt;20196.46*1.2434)*(B26&lt;22659.62*1.2434)*228.26+(B26&gt;22659.62*1.2434)*(B26&lt;22887.88*1.2434)*(22887.88-B26/1.2434))/12*Inhoud!$C$5</f>
        <v>0</v>
      </c>
      <c r="Z26" s="131">
        <f t="shared" si="8"/>
        <v>0</v>
      </c>
      <c r="AA26" s="92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93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600.88640513283394</v>
      </c>
      <c r="AJ26" s="112">
        <f>($AK$2+(K26+T26)*12*7.57%)*SUM(Fasering!$D$5:$D$8)</f>
        <v>1053.9267362454377</v>
      </c>
      <c r="AK26" s="9">
        <f>($AK$2+(L26+U26)*12*7.57%)*SUM(Fasering!$D$5:$D$9)</f>
        <v>1585.9165951328901</v>
      </c>
      <c r="AL26" s="9">
        <f>($AK$2+(M26+V26)*12*7.57%)*SUM(Fasering!$D$5:$D$10)</f>
        <v>2196.8559817951914</v>
      </c>
      <c r="AM26" s="9">
        <f>($AK$2+(N26+W26)*12*7.57%)*SUM(Fasering!$D$5:$D$11)</f>
        <v>2885.1054774814825</v>
      </c>
      <c r="AN26" s="82">
        <f>($AK$2+(O26+X26)*12*7.57%)*SUM(Fasering!$D$5:$D$12)</f>
        <v>3653.7664402144019</v>
      </c>
      <c r="AO26" s="5">
        <f>($AK$2+(I26+AA26)*12*7.57%)*SUM(Fasering!$D$5)</f>
        <v>0</v>
      </c>
      <c r="AP26" s="112">
        <f>($AK$2+(J26+AB26)*12*7.57%)*SUM(Fasering!$D$5:$D$7)</f>
        <v>600.88640513283394</v>
      </c>
      <c r="AQ26" s="112">
        <f>($AK$2+(K26+AC26)*12*7.57%)*SUM(Fasering!$D$5:$D$8)</f>
        <v>1053.9267362454377</v>
      </c>
      <c r="AR26" s="9">
        <f>($AK$2+(L26+AD26)*12*7.57%)*SUM(Fasering!$D$5:$D$9)</f>
        <v>1585.9165951328901</v>
      </c>
      <c r="AS26" s="9">
        <f>($AK$2+(M26+AE26)*12*7.57%)*SUM(Fasering!$D$5:$D$10)</f>
        <v>2196.8559817951914</v>
      </c>
      <c r="AT26" s="9">
        <f>($AK$2+(N26+AF26)*12*7.57%)*SUM(Fasering!$D$5:$D$11)</f>
        <v>2885.1054774814825</v>
      </c>
      <c r="AU26" s="82">
        <f>($AK$2+(O26+AG26)*12*7.57%)*SUM(Fasering!$D$5:$D$12)</f>
        <v>3653.7664402144019</v>
      </c>
    </row>
    <row r="27" spans="1:47" x14ac:dyDescent="0.3">
      <c r="A27" s="32">
        <f t="shared" si="6"/>
        <v>19</v>
      </c>
      <c r="B27" s="129">
        <v>42059.76</v>
      </c>
      <c r="C27" s="130"/>
      <c r="D27" s="129">
        <f t="shared" si="0"/>
        <v>47363.495736000004</v>
      </c>
      <c r="E27" s="131">
        <f t="shared" si="1"/>
        <v>1174.1103903579335</v>
      </c>
      <c r="F27" s="129">
        <f t="shared" si="2"/>
        <v>3946.9579780000004</v>
      </c>
      <c r="G27" s="131">
        <f t="shared" si="3"/>
        <v>97.842532529827793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2425.9098688274171</v>
      </c>
      <c r="K27" s="45">
        <f>GEW!$E$12+($F27-GEW!$E$12)*SUM(Fasering!$D$5:$D$8)</f>
        <v>2730.2563255541031</v>
      </c>
      <c r="L27" s="45">
        <f>GEW!$E$12+($F27-GEW!$E$12)*SUM(Fasering!$D$5:$D$9)</f>
        <v>3034.6027822807891</v>
      </c>
      <c r="M27" s="45">
        <f>GEW!$E$12+($F27-GEW!$E$12)*SUM(Fasering!$D$5:$D$10)</f>
        <v>3338.9492390074752</v>
      </c>
      <c r="N27" s="45">
        <f>GEW!$E$12+($F27-GEW!$E$12)*SUM(Fasering!$D$5:$D$11)</f>
        <v>3642.6115212733148</v>
      </c>
      <c r="O27" s="93">
        <f>GEW!$E$12+($F27-GEW!$E$12)*SUM(Fasering!$D$5:$D$12)</f>
        <v>3946.9579780000013</v>
      </c>
      <c r="P27" s="129">
        <f>((B27&lt;19968.2*1.2434)*913.03+(B27&gt;19968.2*1.2434)*(B27&lt;20424.71*1.2434)*(20424.71-B27/1.2434+456.51)+(B27&gt;20424.71*1.2434)*(B27&lt;22659.62*1.2434)*456.51+(B27&gt;22659.62*1.2434)*(B27&lt;23116.13*1.2434)*(23116.13-B27/1.2434))/12*Inhoud!$C$5</f>
        <v>0</v>
      </c>
      <c r="Q27" s="131">
        <f t="shared" si="7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93">
        <f>$P27*SUM(Fasering!$D$5:$D$12)</f>
        <v>0</v>
      </c>
      <c r="Y27" s="129">
        <f>((B27&lt;19968.2*1.2434)*456.51+(B27&gt;19968.2*1.2434)*(B27&lt;20196.46*1.2434)*(20196.46-B27/1.2434+228.26)+(B27&gt;20196.46*1.2434)*(B27&lt;22659.62*1.2434)*228.26+(B27&gt;22659.62*1.2434)*(B27&lt;22887.88*1.2434)*(22887.88-B27/1.2434))/12*Inhoud!$C$5</f>
        <v>0</v>
      </c>
      <c r="Z27" s="131">
        <f t="shared" si="8"/>
        <v>0</v>
      </c>
      <c r="AA27" s="92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93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605.56561189954732</v>
      </c>
      <c r="AJ27" s="112">
        <f>($AK$2+(K27+T27)*12*7.57%)*SUM(Fasering!$D$5:$D$8)</f>
        <v>1065.5158498072874</v>
      </c>
      <c r="AK27" s="9">
        <f>($AK$2+(L27+U27)*12*7.57%)*SUM(Fasering!$D$5:$D$9)</f>
        <v>1607.4964292602713</v>
      </c>
      <c r="AL27" s="9">
        <f>($AK$2+(M27+V27)*12*7.57%)*SUM(Fasering!$D$5:$D$10)</f>
        <v>2231.5073502584992</v>
      </c>
      <c r="AM27" s="9">
        <f>($AK$2+(N27+W27)*12*7.57%)*SUM(Fasering!$D$5:$D$11)</f>
        <v>2935.8694283116274</v>
      </c>
      <c r="AN27" s="82">
        <f>($AK$2+(O27+X27)*12*7.57%)*SUM(Fasering!$D$5:$D$12)</f>
        <v>3723.7566272152021</v>
      </c>
      <c r="AO27" s="5">
        <f>($AK$2+(I27+AA27)*12*7.57%)*SUM(Fasering!$D$5)</f>
        <v>0</v>
      </c>
      <c r="AP27" s="112">
        <f>($AK$2+(J27+AB27)*12*7.57%)*SUM(Fasering!$D$5:$D$7)</f>
        <v>605.56561189954732</v>
      </c>
      <c r="AQ27" s="112">
        <f>($AK$2+(K27+AC27)*12*7.57%)*SUM(Fasering!$D$5:$D$8)</f>
        <v>1065.5158498072874</v>
      </c>
      <c r="AR27" s="9">
        <f>($AK$2+(L27+AD27)*12*7.57%)*SUM(Fasering!$D$5:$D$9)</f>
        <v>1607.4964292602713</v>
      </c>
      <c r="AS27" s="9">
        <f>($AK$2+(M27+AE27)*12*7.57%)*SUM(Fasering!$D$5:$D$10)</f>
        <v>2231.5073502584992</v>
      </c>
      <c r="AT27" s="9">
        <f>($AK$2+(N27+AF27)*12*7.57%)*SUM(Fasering!$D$5:$D$11)</f>
        <v>2935.8694283116274</v>
      </c>
      <c r="AU27" s="82">
        <f>($AK$2+(O27+AG27)*12*7.57%)*SUM(Fasering!$D$5:$D$12)</f>
        <v>3723.7566272152021</v>
      </c>
    </row>
    <row r="28" spans="1:47" x14ac:dyDescent="0.3">
      <c r="A28" s="32">
        <f t="shared" si="6"/>
        <v>20</v>
      </c>
      <c r="B28" s="129">
        <v>42059.76</v>
      </c>
      <c r="C28" s="130"/>
      <c r="D28" s="129">
        <f t="shared" si="0"/>
        <v>47363.495736000004</v>
      </c>
      <c r="E28" s="131">
        <f t="shared" si="1"/>
        <v>1174.1103903579335</v>
      </c>
      <c r="F28" s="129">
        <f t="shared" si="2"/>
        <v>3946.9579780000004</v>
      </c>
      <c r="G28" s="131">
        <f t="shared" si="3"/>
        <v>97.842532529827793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2425.9098688274171</v>
      </c>
      <c r="K28" s="45">
        <f>GEW!$E$12+($F28-GEW!$E$12)*SUM(Fasering!$D$5:$D$8)</f>
        <v>2730.2563255541031</v>
      </c>
      <c r="L28" s="45">
        <f>GEW!$E$12+($F28-GEW!$E$12)*SUM(Fasering!$D$5:$D$9)</f>
        <v>3034.6027822807891</v>
      </c>
      <c r="M28" s="45">
        <f>GEW!$E$12+($F28-GEW!$E$12)*SUM(Fasering!$D$5:$D$10)</f>
        <v>3338.9492390074752</v>
      </c>
      <c r="N28" s="45">
        <f>GEW!$E$12+($F28-GEW!$E$12)*SUM(Fasering!$D$5:$D$11)</f>
        <v>3642.6115212733148</v>
      </c>
      <c r="O28" s="93">
        <f>GEW!$E$12+($F28-GEW!$E$12)*SUM(Fasering!$D$5:$D$12)</f>
        <v>3946.9579780000013</v>
      </c>
      <c r="P28" s="129">
        <f>((B28&lt;19968.2*1.2434)*913.03+(B28&gt;19968.2*1.2434)*(B28&lt;20424.71*1.2434)*(20424.71-B28/1.2434+456.51)+(B28&gt;20424.71*1.2434)*(B28&lt;22659.62*1.2434)*456.51+(B28&gt;22659.62*1.2434)*(B28&lt;23116.13*1.2434)*(23116.13-B28/1.2434))/12*Inhoud!$C$5</f>
        <v>0</v>
      </c>
      <c r="Q28" s="131">
        <f t="shared" si="7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93">
        <f>$P28*SUM(Fasering!$D$5:$D$12)</f>
        <v>0</v>
      </c>
      <c r="Y28" s="129">
        <f>((B28&lt;19968.2*1.2434)*456.51+(B28&gt;19968.2*1.2434)*(B28&lt;20196.46*1.2434)*(20196.46-B28/1.2434+228.26)+(B28&gt;20196.46*1.2434)*(B28&lt;22659.62*1.2434)*228.26+(B28&gt;22659.62*1.2434)*(B28&lt;22887.88*1.2434)*(22887.88-B28/1.2434))/12*Inhoud!$C$5</f>
        <v>0</v>
      </c>
      <c r="Z28" s="131">
        <f t="shared" si="8"/>
        <v>0</v>
      </c>
      <c r="AA28" s="92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93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605.56561189954732</v>
      </c>
      <c r="AJ28" s="112">
        <f>($AK$2+(K28+T28)*12*7.57%)*SUM(Fasering!$D$5:$D$8)</f>
        <v>1065.5158498072874</v>
      </c>
      <c r="AK28" s="9">
        <f>($AK$2+(L28+U28)*12*7.57%)*SUM(Fasering!$D$5:$D$9)</f>
        <v>1607.4964292602713</v>
      </c>
      <c r="AL28" s="9">
        <f>($AK$2+(M28+V28)*12*7.57%)*SUM(Fasering!$D$5:$D$10)</f>
        <v>2231.5073502584992</v>
      </c>
      <c r="AM28" s="9">
        <f>($AK$2+(N28+W28)*12*7.57%)*SUM(Fasering!$D$5:$D$11)</f>
        <v>2935.8694283116274</v>
      </c>
      <c r="AN28" s="82">
        <f>($AK$2+(O28+X28)*12*7.57%)*SUM(Fasering!$D$5:$D$12)</f>
        <v>3723.7566272152021</v>
      </c>
      <c r="AO28" s="5">
        <f>($AK$2+(I28+AA28)*12*7.57%)*SUM(Fasering!$D$5)</f>
        <v>0</v>
      </c>
      <c r="AP28" s="112">
        <f>($AK$2+(J28+AB28)*12*7.57%)*SUM(Fasering!$D$5:$D$7)</f>
        <v>605.56561189954732</v>
      </c>
      <c r="AQ28" s="112">
        <f>($AK$2+(K28+AC28)*12*7.57%)*SUM(Fasering!$D$5:$D$8)</f>
        <v>1065.5158498072874</v>
      </c>
      <c r="AR28" s="9">
        <f>($AK$2+(L28+AD28)*12*7.57%)*SUM(Fasering!$D$5:$D$9)</f>
        <v>1607.4964292602713</v>
      </c>
      <c r="AS28" s="9">
        <f>($AK$2+(M28+AE28)*12*7.57%)*SUM(Fasering!$D$5:$D$10)</f>
        <v>2231.5073502584992</v>
      </c>
      <c r="AT28" s="9">
        <f>($AK$2+(N28+AF28)*12*7.57%)*SUM(Fasering!$D$5:$D$11)</f>
        <v>2935.8694283116274</v>
      </c>
      <c r="AU28" s="82">
        <f>($AK$2+(O28+AG28)*12*7.57%)*SUM(Fasering!$D$5:$D$12)</f>
        <v>3723.7566272152021</v>
      </c>
    </row>
    <row r="29" spans="1:47" x14ac:dyDescent="0.3">
      <c r="A29" s="32">
        <f t="shared" si="6"/>
        <v>21</v>
      </c>
      <c r="B29" s="129">
        <v>42880.800000000003</v>
      </c>
      <c r="C29" s="130"/>
      <c r="D29" s="129">
        <f t="shared" si="0"/>
        <v>48288.068880000006</v>
      </c>
      <c r="E29" s="131">
        <f t="shared" si="1"/>
        <v>1197.0299599156172</v>
      </c>
      <c r="F29" s="129">
        <f t="shared" si="2"/>
        <v>4024.0057400000005</v>
      </c>
      <c r="G29" s="131">
        <f t="shared" si="3"/>
        <v>99.752496659634772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2445.8316226711804</v>
      </c>
      <c r="K29" s="45">
        <f>GEW!$E$12+($F29-GEW!$E$12)*SUM(Fasering!$D$5:$D$8)</f>
        <v>2761.6084201375475</v>
      </c>
      <c r="L29" s="45">
        <f>GEW!$E$12+($F29-GEW!$E$12)*SUM(Fasering!$D$5:$D$9)</f>
        <v>3077.3852176039145</v>
      </c>
      <c r="M29" s="45">
        <f>GEW!$E$12+($F29-GEW!$E$12)*SUM(Fasering!$D$5:$D$10)</f>
        <v>3393.162015070282</v>
      </c>
      <c r="N29" s="45">
        <f>GEW!$E$12+($F29-GEW!$E$12)*SUM(Fasering!$D$5:$D$11)</f>
        <v>3708.2289425336339</v>
      </c>
      <c r="O29" s="93">
        <f>GEW!$E$12+($F29-GEW!$E$12)*SUM(Fasering!$D$5:$D$12)</f>
        <v>4024.0057400000014</v>
      </c>
      <c r="P29" s="129">
        <f>((B29&lt;19968.2*1.2434)*913.03+(B29&gt;19968.2*1.2434)*(B29&lt;20424.71*1.2434)*(20424.71-B29/1.2434+456.51)+(B29&gt;20424.71*1.2434)*(B29&lt;22659.62*1.2434)*456.51+(B29&gt;22659.62*1.2434)*(B29&lt;23116.13*1.2434)*(23116.13-B29/1.2434))/12*Inhoud!$C$5</f>
        <v>0</v>
      </c>
      <c r="Q29" s="131">
        <f t="shared" si="7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93">
        <f>$P29*SUM(Fasering!$D$5:$D$12)</f>
        <v>0</v>
      </c>
      <c r="Y29" s="129">
        <f>((B29&lt;19968.2*1.2434)*456.51+(B29&gt;19968.2*1.2434)*(B29&lt;20196.46*1.2434)*(20196.46-B29/1.2434+228.26)+(B29&gt;20196.46*1.2434)*(B29&lt;22659.62*1.2434)*228.26+(B29&gt;22659.62*1.2434)*(B29&lt;22887.88*1.2434)*(22887.88-B29/1.2434))/12*Inhoud!$C$5</f>
        <v>0</v>
      </c>
      <c r="Z29" s="131">
        <f t="shared" si="8"/>
        <v>0</v>
      </c>
      <c r="AA29" s="92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93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610.24481866626058</v>
      </c>
      <c r="AJ29" s="112">
        <f>($AK$2+(K29+T29)*12*7.57%)*SUM(Fasering!$D$5:$D$8)</f>
        <v>1077.1049633691371</v>
      </c>
      <c r="AK29" s="9">
        <f>($AK$2+(L29+U29)*12*7.57%)*SUM(Fasering!$D$5:$D$9)</f>
        <v>1629.0762633876527</v>
      </c>
      <c r="AL29" s="9">
        <f>($AK$2+(M29+V29)*12*7.57%)*SUM(Fasering!$D$5:$D$10)</f>
        <v>2266.1587187218079</v>
      </c>
      <c r="AM29" s="9">
        <f>($AK$2+(N29+W29)*12*7.57%)*SUM(Fasering!$D$5:$D$11)</f>
        <v>2986.6333791417719</v>
      </c>
      <c r="AN29" s="82">
        <f>($AK$2+(O29+X29)*12*7.57%)*SUM(Fasering!$D$5:$D$12)</f>
        <v>3793.7468142160028</v>
      </c>
      <c r="AO29" s="5">
        <f>($AK$2+(I29+AA29)*12*7.57%)*SUM(Fasering!$D$5)</f>
        <v>0</v>
      </c>
      <c r="AP29" s="112">
        <f>($AK$2+(J29+AB29)*12*7.57%)*SUM(Fasering!$D$5:$D$7)</f>
        <v>610.24481866626058</v>
      </c>
      <c r="AQ29" s="112">
        <f>($AK$2+(K29+AC29)*12*7.57%)*SUM(Fasering!$D$5:$D$8)</f>
        <v>1077.1049633691371</v>
      </c>
      <c r="AR29" s="9">
        <f>($AK$2+(L29+AD29)*12*7.57%)*SUM(Fasering!$D$5:$D$9)</f>
        <v>1629.0762633876527</v>
      </c>
      <c r="AS29" s="9">
        <f>($AK$2+(M29+AE29)*12*7.57%)*SUM(Fasering!$D$5:$D$10)</f>
        <v>2266.1587187218079</v>
      </c>
      <c r="AT29" s="9">
        <f>($AK$2+(N29+AF29)*12*7.57%)*SUM(Fasering!$D$5:$D$11)</f>
        <v>2986.6333791417719</v>
      </c>
      <c r="AU29" s="82">
        <f>($AK$2+(O29+AG29)*12*7.57%)*SUM(Fasering!$D$5:$D$12)</f>
        <v>3793.7468142160028</v>
      </c>
    </row>
    <row r="30" spans="1:47" x14ac:dyDescent="0.3">
      <c r="A30" s="32">
        <f t="shared" si="6"/>
        <v>22</v>
      </c>
      <c r="B30" s="129">
        <v>42944.4</v>
      </c>
      <c r="C30" s="130"/>
      <c r="D30" s="129">
        <f t="shared" si="0"/>
        <v>48359.688840000003</v>
      </c>
      <c r="E30" s="131">
        <f t="shared" si="1"/>
        <v>1198.8053723484688</v>
      </c>
      <c r="F30" s="129">
        <f t="shared" si="2"/>
        <v>4029.9740700000007</v>
      </c>
      <c r="G30" s="131">
        <f t="shared" si="3"/>
        <v>99.900447695705751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2447.3748161142075</v>
      </c>
      <c r="K30" s="45">
        <f>GEW!$E$12+($F30-GEW!$E$12)*SUM(Fasering!$D$5:$D$8)</f>
        <v>2764.0370389813397</v>
      </c>
      <c r="L30" s="45">
        <f>GEW!$E$12+($F30-GEW!$E$12)*SUM(Fasering!$D$5:$D$9)</f>
        <v>3080.699261848471</v>
      </c>
      <c r="M30" s="45">
        <f>GEW!$E$12+($F30-GEW!$E$12)*SUM(Fasering!$D$5:$D$10)</f>
        <v>3397.3614847156032</v>
      </c>
      <c r="N30" s="45">
        <f>GEW!$E$12+($F30-GEW!$E$12)*SUM(Fasering!$D$5:$D$11)</f>
        <v>3713.3118471328689</v>
      </c>
      <c r="O30" s="93">
        <f>GEW!$E$12+($F30-GEW!$E$12)*SUM(Fasering!$D$5:$D$12)</f>
        <v>4029.9740700000011</v>
      </c>
      <c r="P30" s="129">
        <f>((B30&lt;19968.2*1.2434)*913.03+(B30&gt;19968.2*1.2434)*(B30&lt;20424.71*1.2434)*(20424.71-B30/1.2434+456.51)+(B30&gt;20424.71*1.2434)*(B30&lt;22659.62*1.2434)*456.51+(B30&gt;22659.62*1.2434)*(B30&lt;23116.13*1.2434)*(23116.13-B30/1.2434))/12*Inhoud!$C$5</f>
        <v>0</v>
      </c>
      <c r="Q30" s="131">
        <f t="shared" si="7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93">
        <f>$P30*SUM(Fasering!$D$5:$D$12)</f>
        <v>0</v>
      </c>
      <c r="Y30" s="129">
        <f>((B30&lt;19968.2*1.2434)*456.51+(B30&gt;19968.2*1.2434)*(B30&lt;20196.46*1.2434)*(20196.46-B30/1.2434+228.26)+(B30&gt;20196.46*1.2434)*(B30&lt;22659.62*1.2434)*228.26+(B30&gt;22659.62*1.2434)*(B30&lt;22887.88*1.2434)*(22887.88-B30/1.2434))/12*Inhoud!$C$5</f>
        <v>0</v>
      </c>
      <c r="Z30" s="131">
        <f t="shared" si="8"/>
        <v>0</v>
      </c>
      <c r="AA30" s="92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93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610.60728279756097</v>
      </c>
      <c r="AJ30" s="112">
        <f>($AK$2+(K30+T30)*12*7.57%)*SUM(Fasering!$D$5:$D$8)</f>
        <v>1078.0026877461878</v>
      </c>
      <c r="AK30" s="9">
        <f>($AK$2+(L30+U30)*12*7.57%)*SUM(Fasering!$D$5:$D$9)</f>
        <v>1630.747896256333</v>
      </c>
      <c r="AL30" s="9">
        <f>($AK$2+(M30+V30)*12*7.57%)*SUM(Fasering!$D$5:$D$10)</f>
        <v>2268.842908327998</v>
      </c>
      <c r="AM30" s="9">
        <f>($AK$2+(N30+W30)*12*7.57%)*SUM(Fasering!$D$5:$D$11)</f>
        <v>2990.5656933686023</v>
      </c>
      <c r="AN30" s="82">
        <f>($AK$2+(O30+X30)*12*7.57%)*SUM(Fasering!$D$5:$D$12)</f>
        <v>3799.1684451880024</v>
      </c>
      <c r="AO30" s="5">
        <f>($AK$2+(I30+AA30)*12*7.57%)*SUM(Fasering!$D$5)</f>
        <v>0</v>
      </c>
      <c r="AP30" s="112">
        <f>($AK$2+(J30+AB30)*12*7.57%)*SUM(Fasering!$D$5:$D$7)</f>
        <v>610.60728279756097</v>
      </c>
      <c r="AQ30" s="112">
        <f>($AK$2+(K30+AC30)*12*7.57%)*SUM(Fasering!$D$5:$D$8)</f>
        <v>1078.0026877461878</v>
      </c>
      <c r="AR30" s="9">
        <f>($AK$2+(L30+AD30)*12*7.57%)*SUM(Fasering!$D$5:$D$9)</f>
        <v>1630.747896256333</v>
      </c>
      <c r="AS30" s="9">
        <f>($AK$2+(M30+AE30)*12*7.57%)*SUM(Fasering!$D$5:$D$10)</f>
        <v>2268.842908327998</v>
      </c>
      <c r="AT30" s="9">
        <f>($AK$2+(N30+AF30)*12*7.57%)*SUM(Fasering!$D$5:$D$11)</f>
        <v>2990.5656933686023</v>
      </c>
      <c r="AU30" s="82">
        <f>($AK$2+(O30+AG30)*12*7.57%)*SUM(Fasering!$D$5:$D$12)</f>
        <v>3799.1684451880024</v>
      </c>
    </row>
    <row r="31" spans="1:47" x14ac:dyDescent="0.3">
      <c r="A31" s="32">
        <f t="shared" si="6"/>
        <v>23</v>
      </c>
      <c r="B31" s="129">
        <v>44362.080000000002</v>
      </c>
      <c r="C31" s="130"/>
      <c r="D31" s="129">
        <f t="shared" si="0"/>
        <v>49956.138288000009</v>
      </c>
      <c r="E31" s="131">
        <f t="shared" si="1"/>
        <v>1238.3803204271703</v>
      </c>
      <c r="F31" s="129">
        <f t="shared" si="2"/>
        <v>4163.0115240000005</v>
      </c>
      <c r="G31" s="131">
        <f t="shared" si="3"/>
        <v>103.19836003559752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2481.7734714650137</v>
      </c>
      <c r="K31" s="45">
        <f>GEW!$E$12+($F31-GEW!$E$12)*SUM(Fasering!$D$5:$D$8)</f>
        <v>2818.1723276993766</v>
      </c>
      <c r="L31" s="45">
        <f>GEW!$E$12+($F31-GEW!$E$12)*SUM(Fasering!$D$5:$D$9)</f>
        <v>3154.5711839337391</v>
      </c>
      <c r="M31" s="45">
        <f>GEW!$E$12+($F31-GEW!$E$12)*SUM(Fasering!$D$5:$D$10)</f>
        <v>3490.9700401681021</v>
      </c>
      <c r="N31" s="45">
        <f>GEW!$E$12+($F31-GEW!$E$12)*SUM(Fasering!$D$5:$D$11)</f>
        <v>3826.6126677656384</v>
      </c>
      <c r="O31" s="93">
        <f>GEW!$E$12+($F31-GEW!$E$12)*SUM(Fasering!$D$5:$D$12)</f>
        <v>4163.0115240000014</v>
      </c>
      <c r="P31" s="129">
        <f>((B31&lt;19968.2*1.2434)*913.03+(B31&gt;19968.2*1.2434)*(B31&lt;20424.71*1.2434)*(20424.71-B31/1.2434+456.51)+(B31&gt;20424.71*1.2434)*(B31&lt;22659.62*1.2434)*456.51+(B31&gt;22659.62*1.2434)*(B31&lt;23116.13*1.2434)*(23116.13-B31/1.2434))/12*Inhoud!$C$5</f>
        <v>0</v>
      </c>
      <c r="Q31" s="131">
        <f t="shared" si="7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93">
        <f>$P31*SUM(Fasering!$D$5:$D$12)</f>
        <v>0</v>
      </c>
      <c r="Y31" s="129">
        <f>((B31&lt;19968.2*1.2434)*456.51+(B31&gt;19968.2*1.2434)*(B31&lt;20196.46*1.2434)*(20196.46-B31/1.2434+228.26)+(B31&gt;20196.46*1.2434)*(B31&lt;22659.62*1.2434)*228.26+(B31&gt;22659.62*1.2434)*(B31&lt;22887.88*1.2434)*(22887.88-B31/1.2434))/12*Inhoud!$C$5</f>
        <v>0</v>
      </c>
      <c r="Z31" s="131">
        <f t="shared" si="8"/>
        <v>0</v>
      </c>
      <c r="AA31" s="92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93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618.6868134526253</v>
      </c>
      <c r="AJ31" s="112">
        <f>($AK$2+(K31+T31)*12*7.57%)*SUM(Fasering!$D$5:$D$8)</f>
        <v>1098.0134722565197</v>
      </c>
      <c r="AK31" s="9">
        <f>($AK$2+(L31+U31)*12*7.57%)*SUM(Fasering!$D$5:$D$9)</f>
        <v>1668.0095391065063</v>
      </c>
      <c r="AL31" s="9">
        <f>($AK$2+(M31+V31)*12*7.57%)*SUM(Fasering!$D$5:$D$10)</f>
        <v>2328.6750140025847</v>
      </c>
      <c r="AM31" s="9">
        <f>($AK$2+(N31+W31)*12*7.57%)*SUM(Fasering!$D$5:$D$11)</f>
        <v>3078.2192033229044</v>
      </c>
      <c r="AN31" s="82">
        <f>($AK$2+(O31+X31)*12*7.57%)*SUM(Fasering!$D$5:$D$12)</f>
        <v>3920.0196684016023</v>
      </c>
      <c r="AO31" s="5">
        <f>($AK$2+(I31+AA31)*12*7.57%)*SUM(Fasering!$D$5)</f>
        <v>0</v>
      </c>
      <c r="AP31" s="112">
        <f>($AK$2+(J31+AB31)*12*7.57%)*SUM(Fasering!$D$5:$D$7)</f>
        <v>618.6868134526253</v>
      </c>
      <c r="AQ31" s="112">
        <f>($AK$2+(K31+AC31)*12*7.57%)*SUM(Fasering!$D$5:$D$8)</f>
        <v>1098.0134722565197</v>
      </c>
      <c r="AR31" s="9">
        <f>($AK$2+(L31+AD31)*12*7.57%)*SUM(Fasering!$D$5:$D$9)</f>
        <v>1668.0095391065063</v>
      </c>
      <c r="AS31" s="9">
        <f>($AK$2+(M31+AE31)*12*7.57%)*SUM(Fasering!$D$5:$D$10)</f>
        <v>2328.6750140025847</v>
      </c>
      <c r="AT31" s="9">
        <f>($AK$2+(N31+AF31)*12*7.57%)*SUM(Fasering!$D$5:$D$11)</f>
        <v>3078.2192033229044</v>
      </c>
      <c r="AU31" s="82">
        <f>($AK$2+(O31+AG31)*12*7.57%)*SUM(Fasering!$D$5:$D$12)</f>
        <v>3920.0196684016023</v>
      </c>
    </row>
    <row r="32" spans="1:47" x14ac:dyDescent="0.3">
      <c r="A32" s="32">
        <f t="shared" si="6"/>
        <v>24</v>
      </c>
      <c r="B32" s="129">
        <v>45769.680000000008</v>
      </c>
      <c r="C32" s="130"/>
      <c r="D32" s="129">
        <f t="shared" si="0"/>
        <v>51541.236648000013</v>
      </c>
      <c r="E32" s="131">
        <f t="shared" si="1"/>
        <v>1277.6738823844385</v>
      </c>
      <c r="F32" s="129">
        <f t="shared" si="2"/>
        <v>4295.1030540000011</v>
      </c>
      <c r="G32" s="131">
        <f t="shared" si="3"/>
        <v>106.47282353203654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2515.9275452135289</v>
      </c>
      <c r="K32" s="45">
        <f>GEW!$E$12+($F32-GEW!$E$12)*SUM(Fasering!$D$5:$D$8)</f>
        <v>2871.9227032421713</v>
      </c>
      <c r="L32" s="45">
        <f>GEW!$E$12+($F32-GEW!$E$12)*SUM(Fasering!$D$5:$D$9)</f>
        <v>3227.9178612708138</v>
      </c>
      <c r="M32" s="45">
        <f>GEW!$E$12+($F32-GEW!$E$12)*SUM(Fasering!$D$5:$D$10)</f>
        <v>3583.9130192994562</v>
      </c>
      <c r="N32" s="45">
        <f>GEW!$E$12+($F32-GEW!$E$12)*SUM(Fasering!$D$5:$D$11)</f>
        <v>3939.1078959713595</v>
      </c>
      <c r="O32" s="93">
        <f>GEW!$E$12+($F32-GEW!$E$12)*SUM(Fasering!$D$5:$D$12)</f>
        <v>4295.103054000002</v>
      </c>
      <c r="P32" s="129">
        <f>((B32&lt;19968.2*1.2434)*913.03+(B32&gt;19968.2*1.2434)*(B32&lt;20424.71*1.2434)*(20424.71-B32/1.2434+456.51)+(B32&gt;20424.71*1.2434)*(B32&lt;22659.62*1.2434)*456.51+(B32&gt;22659.62*1.2434)*(B32&lt;23116.13*1.2434)*(23116.13-B32/1.2434))/12*Inhoud!$C$5</f>
        <v>0</v>
      </c>
      <c r="Q32" s="131">
        <f t="shared" si="7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93">
        <f>$P32*SUM(Fasering!$D$5:$D$12)</f>
        <v>0</v>
      </c>
      <c r="Y32" s="129">
        <f>((B32&lt;19968.2*1.2434)*456.51+(B32&gt;19968.2*1.2434)*(B32&lt;20196.46*1.2434)*(20196.46-B32/1.2434+228.26)+(B32&gt;20196.46*1.2434)*(B32&lt;22659.62*1.2434)*228.26+(B32&gt;22659.62*1.2434)*(B32&lt;22887.88*1.2434)*(22887.88-B32/1.2434))/12*Inhoud!$C$5</f>
        <v>0</v>
      </c>
      <c r="Z32" s="131">
        <f t="shared" si="8"/>
        <v>0</v>
      </c>
      <c r="AA32" s="92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93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626.70889696235145</v>
      </c>
      <c r="AJ32" s="112">
        <f>($AK$2+(K32+T32)*12*7.57%)*SUM(Fasering!$D$5:$D$8)</f>
        <v>1117.8819759221874</v>
      </c>
      <c r="AK32" s="9">
        <f>($AK$2+(L32+U32)*12*7.57%)*SUM(Fasering!$D$5:$D$9)</f>
        <v>1705.0062439171152</v>
      </c>
      <c r="AL32" s="9">
        <f>($AK$2+(M32+V32)*12*7.57%)*SUM(Fasering!$D$5:$D$10)</f>
        <v>2388.0817009471343</v>
      </c>
      <c r="AM32" s="9">
        <f>($AK$2+(N32+W32)*12*7.57%)*SUM(Fasering!$D$5:$D$11)</f>
        <v>3165.2494785695576</v>
      </c>
      <c r="AN32" s="82">
        <f>($AK$2+(O32+X32)*12*7.57%)*SUM(Fasering!$D$5:$D$12)</f>
        <v>4040.0116142536026</v>
      </c>
      <c r="AO32" s="5">
        <f>($AK$2+(I32+AA32)*12*7.57%)*SUM(Fasering!$D$5)</f>
        <v>0</v>
      </c>
      <c r="AP32" s="112">
        <f>($AK$2+(J32+AB32)*12*7.57%)*SUM(Fasering!$D$5:$D$7)</f>
        <v>626.70889696235145</v>
      </c>
      <c r="AQ32" s="112">
        <f>($AK$2+(K32+AC32)*12*7.57%)*SUM(Fasering!$D$5:$D$8)</f>
        <v>1117.8819759221874</v>
      </c>
      <c r="AR32" s="9">
        <f>($AK$2+(L32+AD32)*12*7.57%)*SUM(Fasering!$D$5:$D$9)</f>
        <v>1705.0062439171152</v>
      </c>
      <c r="AS32" s="9">
        <f>($AK$2+(M32+AE32)*12*7.57%)*SUM(Fasering!$D$5:$D$10)</f>
        <v>2388.0817009471343</v>
      </c>
      <c r="AT32" s="9">
        <f>($AK$2+(N32+AF32)*12*7.57%)*SUM(Fasering!$D$5:$D$11)</f>
        <v>3165.2494785695576</v>
      </c>
      <c r="AU32" s="82">
        <f>($AK$2+(O32+AG32)*12*7.57%)*SUM(Fasering!$D$5:$D$12)</f>
        <v>4040.0116142536026</v>
      </c>
    </row>
    <row r="33" spans="1:47" x14ac:dyDescent="0.3">
      <c r="A33" s="32">
        <f t="shared" si="6"/>
        <v>25</v>
      </c>
      <c r="B33" s="129">
        <v>45779.64</v>
      </c>
      <c r="C33" s="130"/>
      <c r="D33" s="129">
        <f t="shared" si="0"/>
        <v>51552.452604000006</v>
      </c>
      <c r="E33" s="131">
        <f t="shared" si="1"/>
        <v>1277.9519186710925</v>
      </c>
      <c r="F33" s="129">
        <f t="shared" si="2"/>
        <v>4296.0377170000002</v>
      </c>
      <c r="G33" s="131">
        <f t="shared" si="3"/>
        <v>106.49599322259104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2516.1692151300781</v>
      </c>
      <c r="K33" s="45">
        <f>GEW!$E$12+($F33-GEW!$E$12)*SUM(Fasering!$D$5:$D$8)</f>
        <v>2872.3030341177082</v>
      </c>
      <c r="L33" s="45">
        <f>GEW!$E$12+($F33-GEW!$E$12)*SUM(Fasering!$D$5:$D$9)</f>
        <v>3228.4368531053383</v>
      </c>
      <c r="M33" s="45">
        <f>GEW!$E$12+($F33-GEW!$E$12)*SUM(Fasering!$D$5:$D$10)</f>
        <v>3584.5706720929684</v>
      </c>
      <c r="N33" s="45">
        <f>GEW!$E$12+($F33-GEW!$E$12)*SUM(Fasering!$D$5:$D$11)</f>
        <v>3939.903898012371</v>
      </c>
      <c r="O33" s="93">
        <f>GEW!$E$12+($F33-GEW!$E$12)*SUM(Fasering!$D$5:$D$12)</f>
        <v>4296.0377170000011</v>
      </c>
      <c r="P33" s="129">
        <f>((B33&lt;19968.2*1.2434)*913.03+(B33&gt;19968.2*1.2434)*(B33&lt;20424.71*1.2434)*(20424.71-B33/1.2434+456.51)+(B33&gt;20424.71*1.2434)*(B33&lt;22659.62*1.2434)*456.51+(B33&gt;22659.62*1.2434)*(B33&lt;23116.13*1.2434)*(23116.13-B33/1.2434))/12*Inhoud!$C$5</f>
        <v>0</v>
      </c>
      <c r="Q33" s="131">
        <f t="shared" si="7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93">
        <f>$P33*SUM(Fasering!$D$5:$D$12)</f>
        <v>0</v>
      </c>
      <c r="Y33" s="129">
        <f>((B33&lt;19968.2*1.2434)*456.51+(B33&gt;19968.2*1.2434)*(B33&lt;20196.46*1.2434)*(20196.46-B33/1.2434+228.26)+(B33&gt;20196.46*1.2434)*(B33&lt;22659.62*1.2434)*228.26+(B33&gt;22659.62*1.2434)*(B33&lt;22887.88*1.2434)*(22887.88-B33/1.2434))/12*Inhoud!$C$5</f>
        <v>0</v>
      </c>
      <c r="Z33" s="131">
        <f t="shared" si="8"/>
        <v>0</v>
      </c>
      <c r="AA33" s="92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93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626.76566021310236</v>
      </c>
      <c r="AJ33" s="112">
        <f>($AK$2+(K33+T33)*12*7.57%)*SUM(Fasering!$D$5:$D$8)</f>
        <v>1118.0225629472725</v>
      </c>
      <c r="AK33" s="9">
        <f>($AK$2+(L33+U33)*12*7.57%)*SUM(Fasering!$D$5:$D$9)</f>
        <v>1705.2680279323986</v>
      </c>
      <c r="AL33" s="9">
        <f>($AK$2+(M33+V33)*12*7.57%)*SUM(Fasering!$D$5:$D$10)</f>
        <v>2388.5020551684811</v>
      </c>
      <c r="AM33" s="9">
        <f>($AK$2+(N33+W33)*12*7.57%)*SUM(Fasering!$D$5:$D$11)</f>
        <v>3165.8652938164</v>
      </c>
      <c r="AN33" s="82">
        <f>($AK$2+(O33+X33)*12*7.57%)*SUM(Fasering!$D$5:$D$12)</f>
        <v>4040.8606621228023</v>
      </c>
      <c r="AO33" s="5">
        <f>($AK$2+(I33+AA33)*12*7.57%)*SUM(Fasering!$D$5)</f>
        <v>0</v>
      </c>
      <c r="AP33" s="112">
        <f>($AK$2+(J33+AB33)*12*7.57%)*SUM(Fasering!$D$5:$D$7)</f>
        <v>626.76566021310236</v>
      </c>
      <c r="AQ33" s="112">
        <f>($AK$2+(K33+AC33)*12*7.57%)*SUM(Fasering!$D$5:$D$8)</f>
        <v>1118.0225629472725</v>
      </c>
      <c r="AR33" s="9">
        <f>($AK$2+(L33+AD33)*12*7.57%)*SUM(Fasering!$D$5:$D$9)</f>
        <v>1705.2680279323986</v>
      </c>
      <c r="AS33" s="9">
        <f>($AK$2+(M33+AE33)*12*7.57%)*SUM(Fasering!$D$5:$D$10)</f>
        <v>2388.5020551684811</v>
      </c>
      <c r="AT33" s="9">
        <f>($AK$2+(N33+AF33)*12*7.57%)*SUM(Fasering!$D$5:$D$11)</f>
        <v>3165.8652938164</v>
      </c>
      <c r="AU33" s="82">
        <f>($AK$2+(O33+AG33)*12*7.57%)*SUM(Fasering!$D$5:$D$12)</f>
        <v>4040.8606621228023</v>
      </c>
    </row>
    <row r="34" spans="1:47" x14ac:dyDescent="0.3">
      <c r="A34" s="32">
        <f t="shared" si="6"/>
        <v>26</v>
      </c>
      <c r="B34" s="129">
        <v>45779.64</v>
      </c>
      <c r="C34" s="130"/>
      <c r="D34" s="129">
        <f t="shared" si="0"/>
        <v>51552.452604000006</v>
      </c>
      <c r="E34" s="131">
        <f t="shared" si="1"/>
        <v>1277.9519186710925</v>
      </c>
      <c r="F34" s="129">
        <f t="shared" si="2"/>
        <v>4296.0377170000002</v>
      </c>
      <c r="G34" s="131">
        <f t="shared" si="3"/>
        <v>106.49599322259104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2516.1692151300781</v>
      </c>
      <c r="K34" s="45">
        <f>GEW!$E$12+($F34-GEW!$E$12)*SUM(Fasering!$D$5:$D$8)</f>
        <v>2872.3030341177082</v>
      </c>
      <c r="L34" s="45">
        <f>GEW!$E$12+($F34-GEW!$E$12)*SUM(Fasering!$D$5:$D$9)</f>
        <v>3228.4368531053383</v>
      </c>
      <c r="M34" s="45">
        <f>GEW!$E$12+($F34-GEW!$E$12)*SUM(Fasering!$D$5:$D$10)</f>
        <v>3584.5706720929684</v>
      </c>
      <c r="N34" s="45">
        <f>GEW!$E$12+($F34-GEW!$E$12)*SUM(Fasering!$D$5:$D$11)</f>
        <v>3939.903898012371</v>
      </c>
      <c r="O34" s="93">
        <f>GEW!$E$12+($F34-GEW!$E$12)*SUM(Fasering!$D$5:$D$12)</f>
        <v>4296.0377170000011</v>
      </c>
      <c r="P34" s="129">
        <f>((B34&lt;19968.2*1.2434)*913.03+(B34&gt;19968.2*1.2434)*(B34&lt;20424.71*1.2434)*(20424.71-B34/1.2434+456.51)+(B34&gt;20424.71*1.2434)*(B34&lt;22659.62*1.2434)*456.51+(B34&gt;22659.62*1.2434)*(B34&lt;23116.13*1.2434)*(23116.13-B34/1.2434))/12*Inhoud!$C$5</f>
        <v>0</v>
      </c>
      <c r="Q34" s="131">
        <f t="shared" si="7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93">
        <f>$P34*SUM(Fasering!$D$5:$D$12)</f>
        <v>0</v>
      </c>
      <c r="Y34" s="129">
        <f>((B34&lt;19968.2*1.2434)*456.51+(B34&gt;19968.2*1.2434)*(B34&lt;20196.46*1.2434)*(20196.46-B34/1.2434+228.26)+(B34&gt;20196.46*1.2434)*(B34&lt;22659.62*1.2434)*228.26+(B34&gt;22659.62*1.2434)*(B34&lt;22887.88*1.2434)*(22887.88-B34/1.2434))/12*Inhoud!$C$5</f>
        <v>0</v>
      </c>
      <c r="Z34" s="131">
        <f t="shared" si="8"/>
        <v>0</v>
      </c>
      <c r="AA34" s="92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93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626.76566021310236</v>
      </c>
      <c r="AJ34" s="112">
        <f>($AK$2+(K34+T34)*12*7.57%)*SUM(Fasering!$D$5:$D$8)</f>
        <v>1118.0225629472725</v>
      </c>
      <c r="AK34" s="9">
        <f>($AK$2+(L34+U34)*12*7.57%)*SUM(Fasering!$D$5:$D$9)</f>
        <v>1705.2680279323986</v>
      </c>
      <c r="AL34" s="9">
        <f>($AK$2+(M34+V34)*12*7.57%)*SUM(Fasering!$D$5:$D$10)</f>
        <v>2388.5020551684811</v>
      </c>
      <c r="AM34" s="9">
        <f>($AK$2+(N34+W34)*12*7.57%)*SUM(Fasering!$D$5:$D$11)</f>
        <v>3165.8652938164</v>
      </c>
      <c r="AN34" s="82">
        <f>($AK$2+(O34+X34)*12*7.57%)*SUM(Fasering!$D$5:$D$12)</f>
        <v>4040.8606621228023</v>
      </c>
      <c r="AO34" s="5">
        <f>($AK$2+(I34+AA34)*12*7.57%)*SUM(Fasering!$D$5)</f>
        <v>0</v>
      </c>
      <c r="AP34" s="112">
        <f>($AK$2+(J34+AB34)*12*7.57%)*SUM(Fasering!$D$5:$D$7)</f>
        <v>626.76566021310236</v>
      </c>
      <c r="AQ34" s="112">
        <f>($AK$2+(K34+AC34)*12*7.57%)*SUM(Fasering!$D$5:$D$8)</f>
        <v>1118.0225629472725</v>
      </c>
      <c r="AR34" s="9">
        <f>($AK$2+(L34+AD34)*12*7.57%)*SUM(Fasering!$D$5:$D$9)</f>
        <v>1705.2680279323986</v>
      </c>
      <c r="AS34" s="9">
        <f>($AK$2+(M34+AE34)*12*7.57%)*SUM(Fasering!$D$5:$D$10)</f>
        <v>2388.5020551684811</v>
      </c>
      <c r="AT34" s="9">
        <f>($AK$2+(N34+AF34)*12*7.57%)*SUM(Fasering!$D$5:$D$11)</f>
        <v>3165.8652938164</v>
      </c>
      <c r="AU34" s="82">
        <f>($AK$2+(O34+AG34)*12*7.57%)*SUM(Fasering!$D$5:$D$12)</f>
        <v>4040.8606621228023</v>
      </c>
    </row>
    <row r="35" spans="1:47" x14ac:dyDescent="0.3">
      <c r="A35" s="32">
        <f t="shared" si="6"/>
        <v>27</v>
      </c>
      <c r="B35" s="129">
        <v>45789.72</v>
      </c>
      <c r="C35" s="130"/>
      <c r="D35" s="129">
        <f t="shared" si="0"/>
        <v>51563.803692000009</v>
      </c>
      <c r="E35" s="131">
        <f t="shared" si="1"/>
        <v>1278.2333047925258</v>
      </c>
      <c r="F35" s="129">
        <f t="shared" si="2"/>
        <v>4296.9836410000007</v>
      </c>
      <c r="G35" s="131">
        <f t="shared" si="3"/>
        <v>106.51944206604381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2516.4137967323695</v>
      </c>
      <c r="K35" s="45">
        <f>GEW!$E$12+($F35-GEW!$E$12)*SUM(Fasering!$D$5:$D$8)</f>
        <v>2872.6879472929509</v>
      </c>
      <c r="L35" s="45">
        <f>GEW!$E$12+($F35-GEW!$E$12)*SUM(Fasering!$D$5:$D$9)</f>
        <v>3228.9620978535322</v>
      </c>
      <c r="M35" s="45">
        <f>GEW!$E$12+($F35-GEW!$E$12)*SUM(Fasering!$D$5:$D$10)</f>
        <v>3585.236248414114</v>
      </c>
      <c r="N35" s="45">
        <f>GEW!$E$12+($F35-GEW!$E$12)*SUM(Fasering!$D$5:$D$11)</f>
        <v>3940.7094904394198</v>
      </c>
      <c r="O35" s="93">
        <f>GEW!$E$12+($F35-GEW!$E$12)*SUM(Fasering!$D$5:$D$12)</f>
        <v>4296.9836410000016</v>
      </c>
      <c r="P35" s="129">
        <f>((B35&lt;19968.2*1.2434)*913.03+(B35&gt;19968.2*1.2434)*(B35&lt;20424.71*1.2434)*(20424.71-B35/1.2434+456.51)+(B35&gt;20424.71*1.2434)*(B35&lt;22659.62*1.2434)*456.51+(B35&gt;22659.62*1.2434)*(B35&lt;23116.13*1.2434)*(23116.13-B35/1.2434))/12*Inhoud!$C$5</f>
        <v>0</v>
      </c>
      <c r="Q35" s="131">
        <f t="shared" si="7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93">
        <f>$P35*SUM(Fasering!$D$5:$D$12)</f>
        <v>0</v>
      </c>
      <c r="Y35" s="129">
        <f>((B35&lt;19968.2*1.2434)*456.51+(B35&gt;19968.2*1.2434)*(B35&lt;20196.46*1.2434)*(20196.46-B35/1.2434+228.26)+(B35&gt;20196.46*1.2434)*(B35&lt;22659.62*1.2434)*228.26+(B35&gt;22659.62*1.2434)*(B35&lt;22887.88*1.2434)*(22887.88-B35/1.2434))/12*Inhoud!$C$5</f>
        <v>0</v>
      </c>
      <c r="Z35" s="131">
        <f t="shared" si="8"/>
        <v>0</v>
      </c>
      <c r="AA35" s="92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93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626.82310735844044</v>
      </c>
      <c r="AJ35" s="112">
        <f>($AK$2+(K35+T35)*12*7.57%)*SUM(Fasering!$D$5:$D$8)</f>
        <v>1118.1648437919371</v>
      </c>
      <c r="AK35" s="9">
        <f>($AK$2+(L35+U35)*12*7.57%)*SUM(Fasering!$D$5:$D$9)</f>
        <v>1705.5329659719632</v>
      </c>
      <c r="AL35" s="9">
        <f>($AK$2+(M35+V35)*12*7.57%)*SUM(Fasering!$D$5:$D$10)</f>
        <v>2388.9274738985187</v>
      </c>
      <c r="AM35" s="9">
        <f>($AK$2+(N35+W35)*12*7.57%)*SUM(Fasering!$D$5:$D$11)</f>
        <v>3166.4885285240489</v>
      </c>
      <c r="AN35" s="82">
        <f>($AK$2+(O35+X35)*12*7.57%)*SUM(Fasering!$D$5:$D$12)</f>
        <v>4041.7199394844024</v>
      </c>
      <c r="AO35" s="5">
        <f>($AK$2+(I35+AA35)*12*7.57%)*SUM(Fasering!$D$5)</f>
        <v>0</v>
      </c>
      <c r="AP35" s="112">
        <f>($AK$2+(J35+AB35)*12*7.57%)*SUM(Fasering!$D$5:$D$7)</f>
        <v>626.82310735844044</v>
      </c>
      <c r="AQ35" s="112">
        <f>($AK$2+(K35+AC35)*12*7.57%)*SUM(Fasering!$D$5:$D$8)</f>
        <v>1118.1648437919371</v>
      </c>
      <c r="AR35" s="9">
        <f>($AK$2+(L35+AD35)*12*7.57%)*SUM(Fasering!$D$5:$D$9)</f>
        <v>1705.5329659719632</v>
      </c>
      <c r="AS35" s="9">
        <f>($AK$2+(M35+AE35)*12*7.57%)*SUM(Fasering!$D$5:$D$10)</f>
        <v>2388.9274738985187</v>
      </c>
      <c r="AT35" s="9">
        <f>($AK$2+(N35+AF35)*12*7.57%)*SUM(Fasering!$D$5:$D$11)</f>
        <v>3166.4885285240489</v>
      </c>
      <c r="AU35" s="82">
        <f>($AK$2+(O35+AG35)*12*7.57%)*SUM(Fasering!$D$5:$D$12)</f>
        <v>4041.7199394844024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95"/>
      <c r="P36" s="132"/>
      <c r="Q36" s="133"/>
      <c r="R36" s="46"/>
      <c r="S36" s="46"/>
      <c r="T36" s="46"/>
      <c r="U36" s="46"/>
      <c r="V36" s="46"/>
      <c r="W36" s="46"/>
      <c r="X36" s="95"/>
      <c r="Y36" s="132"/>
      <c r="Z36" s="133"/>
      <c r="AA36" s="94"/>
      <c r="AB36" s="46"/>
      <c r="AC36" s="46"/>
      <c r="AD36" s="46"/>
      <c r="AE36" s="46"/>
      <c r="AF36" s="46"/>
      <c r="AG36" s="95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38"/>
  <sheetViews>
    <sheetView topLeftCell="AF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73</v>
      </c>
      <c r="B1" s="21" t="s">
        <v>19</v>
      </c>
      <c r="C1" s="21" t="s">
        <v>123</v>
      </c>
      <c r="D1" s="21"/>
      <c r="E1" s="21"/>
      <c r="G1" s="21"/>
      <c r="H1" s="21"/>
      <c r="I1" s="21"/>
      <c r="L1" s="98" t="str">
        <f>D8</f>
        <v>bedragen geldig  voor periode vanaf 10/2021 - let wel: vast bedrag eindejaarspremie = bedrag voor indexatie in november 2021!</v>
      </c>
      <c r="O1" s="24" t="s">
        <v>74</v>
      </c>
      <c r="AE1"/>
      <c r="AF1"/>
      <c r="AG1"/>
      <c r="AR1"/>
    </row>
    <row r="2" spans="1:47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M2"/>
      <c r="N2"/>
      <c r="O2" s="24"/>
      <c r="P2" s="24"/>
      <c r="Q2" s="24"/>
      <c r="R2" s="24"/>
      <c r="AE2"/>
      <c r="AF2"/>
      <c r="AG2"/>
      <c r="AH2" s="76" t="str">
        <f>'L4'!$AH$2</f>
        <v xml:space="preserve"> eindejaarspremie (vast geïndexeerd bedrag =  bedrag VOOR indexatie in november 2021!):</v>
      </c>
      <c r="AR2"/>
    </row>
    <row r="3" spans="1:47" ht="16.5" x14ac:dyDescent="0.3">
      <c r="A3" s="21"/>
      <c r="B3" s="21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25">
        <f>'L4'!O3</f>
        <v>1.4001999999999999</v>
      </c>
      <c r="AH3" s="77" t="s">
        <v>92</v>
      </c>
      <c r="AK3" s="78">
        <f>'L4'!$AK$3</f>
        <v>138.34</v>
      </c>
      <c r="AR3"/>
    </row>
    <row r="4" spans="1:47" ht="16.5" x14ac:dyDescent="0.3">
      <c r="A4" s="21"/>
      <c r="B4" s="21"/>
      <c r="C4" s="64"/>
      <c r="D4" s="65"/>
      <c r="E4" s="65"/>
      <c r="F4" s="65"/>
      <c r="G4" s="65"/>
      <c r="H4" s="64"/>
      <c r="I4" s="64"/>
      <c r="J4" s="66"/>
      <c r="K4" s="66"/>
      <c r="L4" s="66"/>
      <c r="AH4" s="77" t="s">
        <v>47</v>
      </c>
      <c r="AR4"/>
    </row>
    <row r="5" spans="1:47" ht="17.25" x14ac:dyDescent="0.35">
      <c r="A5" s="21"/>
      <c r="B5" s="21"/>
      <c r="C5" s="21"/>
      <c r="D5" s="21"/>
      <c r="E5" s="26"/>
      <c r="F5" s="27"/>
      <c r="G5" s="21"/>
      <c r="H5" s="21"/>
      <c r="I5" s="21"/>
      <c r="J5" s="36"/>
      <c r="K5" s="36"/>
      <c r="L5" s="21"/>
      <c r="M5" s="21"/>
      <c r="N5" s="21"/>
      <c r="O5" s="21"/>
      <c r="P5" s="21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138"/>
      <c r="G9" s="139"/>
      <c r="H9" s="44"/>
      <c r="I9" s="44"/>
      <c r="J9" s="44"/>
      <c r="K9" s="44"/>
      <c r="L9" s="44"/>
      <c r="M9" s="44"/>
      <c r="N9" s="44"/>
      <c r="O9" s="75"/>
      <c r="P9" s="138"/>
      <c r="Q9" s="139"/>
      <c r="R9" s="44"/>
      <c r="S9" s="44"/>
      <c r="T9" s="44"/>
      <c r="U9" s="44"/>
      <c r="V9" s="44"/>
      <c r="W9" s="44"/>
      <c r="X9" s="75"/>
      <c r="Y9" s="138"/>
      <c r="Z9" s="139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26129.09</v>
      </c>
      <c r="C10" s="130"/>
      <c r="D10" s="129">
        <f t="shared" ref="D10:D37" si="0">B10*$O$3</f>
        <v>36585.951817999994</v>
      </c>
      <c r="E10" s="131">
        <f t="shared" ref="E10:E37" si="1">D10/40.3399</f>
        <v>906.94205533479249</v>
      </c>
      <c r="F10" s="129">
        <f t="shared" ref="F10:F37" si="2">B10/12*$O$3</f>
        <v>3048.8293181666663</v>
      </c>
      <c r="G10" s="131">
        <f t="shared" ref="G10:G37" si="3">F10/40.3399</f>
        <v>75.578504611232702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2193.6864061754022</v>
      </c>
      <c r="K10" s="45">
        <f>GEW!$E$12+($F10-GEW!$E$12)*SUM(Fasering!$D$5:$D$8)</f>
        <v>2364.7919180195063</v>
      </c>
      <c r="L10" s="45">
        <f>GEW!$E$12+($F10-GEW!$E$12)*SUM(Fasering!$D$5:$D$9)</f>
        <v>2535.8974298636103</v>
      </c>
      <c r="M10" s="45">
        <f>GEW!$E$12+($F10-GEW!$E$12)*SUM(Fasering!$D$5:$D$10)</f>
        <v>2707.0029417077144</v>
      </c>
      <c r="N10" s="45">
        <f>GEW!$E$12+($F10-GEW!$E$12)*SUM(Fasering!$D$5:$D$11)</f>
        <v>2877.7238063225623</v>
      </c>
      <c r="O10" s="72">
        <f>GEW!$E$12+($F10-GEW!$E$12)*SUM(Fasering!$D$5:$D$12)</f>
        <v>3048.8293181666668</v>
      </c>
      <c r="P10" s="129">
        <f t="shared" ref="P10:P37" si="4">((B10&lt;19968.2)*913.03+(B10&gt;19968.2)*(B10&lt;20424.71)*(20424.71-B10+456.51)+(B10&gt;20424.71)*(B10&lt;22659.62)*456.51+(B10&gt;22659.62)*(B10&lt;23116.13)*(23116.13-B10))/12*$O$3</f>
        <v>0</v>
      </c>
      <c r="Q10" s="131">
        <f t="shared" ref="Q10:Q37" si="5">P10/40.3399</f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29">
        <f t="shared" ref="Y10:Y37" si="6">((B10&lt;19968.2)*456.51+(B10&gt;19968.2)*(B10&lt;20196.46)*(20196.46-B10+228.26)+(B10&gt;20196.46)*(B10&lt;22659.62)*228.26+(B10&gt;22659.62)*(B10&lt;22887.88)*(22887.88-B10))/12*$O$3</f>
        <v>0</v>
      </c>
      <c r="Z10" s="131">
        <f t="shared" ref="Z10:Z37" si="7">Y10/40.3399</f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($AK$3+(I10+R10)*12*7.57%)*SUM(Fasering!$D$5)</f>
        <v>0</v>
      </c>
      <c r="AI10" s="112">
        <f>($AK$3+(J10+S10)*12*7.57%)*SUM(Fasering!$D$5:$D$7)</f>
        <v>551.02113723367415</v>
      </c>
      <c r="AJ10" s="112">
        <f>($AK$3+(K10+T10)*12*7.57%)*SUM(Fasering!$D$5:$D$8)</f>
        <v>930.4241253784794</v>
      </c>
      <c r="AK10" s="9">
        <f>($AK$3+(L10+U10)*12*7.57%)*SUM(Fasering!$D$5:$D$9)</f>
        <v>1355.9450927756282</v>
      </c>
      <c r="AL10" s="9">
        <f>($AK$3+(M10+V10)*12*7.57%)*SUM(Fasering!$D$5:$D$10)</f>
        <v>1827.5840394251211</v>
      </c>
      <c r="AM10" s="9">
        <f>($AK$3+(N10+W10)*12*7.57%)*SUM(Fasering!$D$5:$D$11)</f>
        <v>2344.1253212352503</v>
      </c>
      <c r="AN10" s="82">
        <f>($AK$3+(O10+X10)*12*7.57%)*SUM(Fasering!$D$5:$D$12)</f>
        <v>2907.8965526226007</v>
      </c>
      <c r="AO10" s="5">
        <f>($AK$3+(I10+AA10)*12*7.57%)*SUM(Fasering!$D$5)</f>
        <v>0</v>
      </c>
      <c r="AP10" s="112">
        <f>($AK$3+(J10+AB10)*12*7.57%)*SUM(Fasering!$D$5:$D$7)</f>
        <v>551.02113723367415</v>
      </c>
      <c r="AQ10" s="112">
        <f>($AK$3+(K10+AC10)*12*7.57%)*SUM(Fasering!$D$5:$D$8)</f>
        <v>930.4241253784794</v>
      </c>
      <c r="AR10" s="9">
        <f>($AK$3+(L10+AD10)*12*7.57%)*SUM(Fasering!$D$5:$D$9)</f>
        <v>1355.9450927756282</v>
      </c>
      <c r="AS10" s="9">
        <f>($AK$3+(M10+AE10)*12*7.57%)*SUM(Fasering!$D$5:$D$10)</f>
        <v>1827.5840394251211</v>
      </c>
      <c r="AT10" s="9">
        <f>($AK$3+(N10+AF10)*12*7.57%)*SUM(Fasering!$D$5:$D$11)</f>
        <v>2344.1253212352503</v>
      </c>
      <c r="AU10" s="82">
        <f>($AK$3+(O10+AG10)*12*7.57%)*SUM(Fasering!$D$5:$D$12)</f>
        <v>2907.8965526226007</v>
      </c>
    </row>
    <row r="11" spans="1:47" x14ac:dyDescent="0.3">
      <c r="A11" s="32">
        <f t="shared" ref="A11:A37" si="8">+A10+1</f>
        <v>1</v>
      </c>
      <c r="B11" s="129">
        <v>26911.8</v>
      </c>
      <c r="C11" s="130"/>
      <c r="D11" s="129">
        <f t="shared" si="0"/>
        <v>37681.902359999993</v>
      </c>
      <c r="E11" s="131">
        <f t="shared" si="1"/>
        <v>934.10995961814467</v>
      </c>
      <c r="F11" s="129">
        <f t="shared" si="2"/>
        <v>3140.1585299999997</v>
      </c>
      <c r="G11" s="131">
        <f t="shared" si="3"/>
        <v>77.842496634845389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2217.3008244227294</v>
      </c>
      <c r="K11" s="45">
        <f>GEW!$E$12+($F11-GEW!$E$12)*SUM(Fasering!$D$5:$D$8)</f>
        <v>2401.9553866693818</v>
      </c>
      <c r="L11" s="45">
        <f>GEW!$E$12+($F11-GEW!$E$12)*SUM(Fasering!$D$5:$D$9)</f>
        <v>2586.6099489160338</v>
      </c>
      <c r="M11" s="45">
        <f>GEW!$E$12+($F11-GEW!$E$12)*SUM(Fasering!$D$5:$D$10)</f>
        <v>2771.2645111626862</v>
      </c>
      <c r="N11" s="45">
        <f>GEW!$E$12+($F11-GEW!$E$12)*SUM(Fasering!$D$5:$D$11)</f>
        <v>2955.5039677533478</v>
      </c>
      <c r="O11" s="72">
        <f>GEW!$E$12+($F11-GEW!$E$12)*SUM(Fasering!$D$5:$D$12)</f>
        <v>3140.1585299999997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29">
        <f t="shared" si="6"/>
        <v>0</v>
      </c>
      <c r="Z11" s="131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($AK$3+(I11+R11)*12*7.57%)*SUM(Fasering!$D$5)</f>
        <v>0</v>
      </c>
      <c r="AI11" s="112">
        <f>($AK$3+(J11+S11)*12*7.57%)*SUM(Fasering!$D$5:$D$7)</f>
        <v>556.56767427662044</v>
      </c>
      <c r="AJ11" s="112">
        <f>($AK$3+(K11+T11)*12*7.57%)*SUM(Fasering!$D$5:$D$8)</f>
        <v>944.16137847936398</v>
      </c>
      <c r="AK11" s="9">
        <f>($AK$3+(L11+U11)*12*7.57%)*SUM(Fasering!$D$5:$D$9)</f>
        <v>1381.5249304138429</v>
      </c>
      <c r="AL11" s="9">
        <f>($AK$3+(M11+V11)*12*7.57%)*SUM(Fasering!$D$5:$D$10)</f>
        <v>1868.6583300800576</v>
      </c>
      <c r="AM11" s="9">
        <f>($AK$3+(N11+W11)*12*7.57%)*SUM(Fasering!$D$5:$D$11)</f>
        <v>2404.2987967329973</v>
      </c>
      <c r="AN11" s="82">
        <f>($AK$3+(O11+X11)*12*7.57%)*SUM(Fasering!$D$5:$D$12)</f>
        <v>2990.860008652</v>
      </c>
      <c r="AO11" s="5">
        <f>($AK$3+(I11+AA11)*12*7.57%)*SUM(Fasering!$D$5)</f>
        <v>0</v>
      </c>
      <c r="AP11" s="112">
        <f>($AK$3+(J11+AB11)*12*7.57%)*SUM(Fasering!$D$5:$D$7)</f>
        <v>556.56767427662044</v>
      </c>
      <c r="AQ11" s="112">
        <f>($AK$3+(K11+AC11)*12*7.57%)*SUM(Fasering!$D$5:$D$8)</f>
        <v>944.16137847936398</v>
      </c>
      <c r="AR11" s="9">
        <f>($AK$3+(L11+AD11)*12*7.57%)*SUM(Fasering!$D$5:$D$9)</f>
        <v>1381.5249304138429</v>
      </c>
      <c r="AS11" s="9">
        <f>($AK$3+(M11+AE11)*12*7.57%)*SUM(Fasering!$D$5:$D$10)</f>
        <v>1868.6583300800576</v>
      </c>
      <c r="AT11" s="9">
        <f>($AK$3+(N11+AF11)*12*7.57%)*SUM(Fasering!$D$5:$D$11)</f>
        <v>2404.2987967329973</v>
      </c>
      <c r="AU11" s="82">
        <f>($AK$3+(O11+AG11)*12*7.57%)*SUM(Fasering!$D$5:$D$12)</f>
        <v>2990.860008652</v>
      </c>
    </row>
    <row r="12" spans="1:47" x14ac:dyDescent="0.3">
      <c r="A12" s="32">
        <f t="shared" si="8"/>
        <v>2</v>
      </c>
      <c r="B12" s="129">
        <v>27694.880000000001</v>
      </c>
      <c r="C12" s="130"/>
      <c r="D12" s="129">
        <f t="shared" si="0"/>
        <v>38778.370975999998</v>
      </c>
      <c r="E12" s="131">
        <f t="shared" si="1"/>
        <v>961.2907066204923</v>
      </c>
      <c r="F12" s="129">
        <f t="shared" si="2"/>
        <v>3231.5309146666664</v>
      </c>
      <c r="G12" s="131">
        <f t="shared" si="3"/>
        <v>80.10755888504103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2240.9264055972608</v>
      </c>
      <c r="K12" s="45">
        <f>GEW!$E$12+($F12-GEW!$E$12)*SUM(Fasering!$D$5:$D$8)</f>
        <v>2439.1364231073276</v>
      </c>
      <c r="L12" s="45">
        <f>GEW!$E$12+($F12-GEW!$E$12)*SUM(Fasering!$D$5:$D$9)</f>
        <v>2637.3464406173944</v>
      </c>
      <c r="M12" s="45">
        <f>GEW!$E$12+($F12-GEW!$E$12)*SUM(Fasering!$D$5:$D$10)</f>
        <v>2835.5564581274612</v>
      </c>
      <c r="N12" s="45">
        <f>GEW!$E$12+($F12-GEW!$E$12)*SUM(Fasering!$D$5:$D$11)</f>
        <v>3033.3208971566</v>
      </c>
      <c r="O12" s="72">
        <f>GEW!$E$12+($F12-GEW!$E$12)*SUM(Fasering!$D$5:$D$12)</f>
        <v>3231.5309146666668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29">
        <f t="shared" si="6"/>
        <v>0</v>
      </c>
      <c r="Z12" s="131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($AK$3+(I12+R12)*12*7.57%)*SUM(Fasering!$D$5)</f>
        <v>0</v>
      </c>
      <c r="AI12" s="112">
        <f>($AK$3+(J12+S12)*12*7.57%)*SUM(Fasering!$D$5:$D$7)</f>
        <v>562.11683325962895</v>
      </c>
      <c r="AJ12" s="112">
        <f>($AK$3+(K12+T12)*12*7.57%)*SUM(Fasering!$D$5:$D$8)</f>
        <v>957.90512540765269</v>
      </c>
      <c r="AK12" s="9">
        <f>($AK$3+(L12+U12)*12*7.57%)*SUM(Fasering!$D$5:$D$9)</f>
        <v>1407.1168600656083</v>
      </c>
      <c r="AL12" s="9">
        <f>($AK$3+(M12+V12)*12*7.57%)*SUM(Fasering!$D$5:$D$10)</f>
        <v>1909.7520372334955</v>
      </c>
      <c r="AM12" s="9">
        <f>($AK$3+(N12+W12)*12*7.57%)*SUM(Fasering!$D$5:$D$11)</f>
        <v>2464.5007172307241</v>
      </c>
      <c r="AN12" s="82">
        <f>($AK$3+(O12+X12)*12*7.57%)*SUM(Fasering!$D$5:$D$12)</f>
        <v>3073.8626828832016</v>
      </c>
      <c r="AO12" s="5">
        <f>($AK$3+(I12+AA12)*12*7.57%)*SUM(Fasering!$D$5)</f>
        <v>0</v>
      </c>
      <c r="AP12" s="112">
        <f>($AK$3+(J12+AB12)*12*7.57%)*SUM(Fasering!$D$5:$D$7)</f>
        <v>562.11683325962895</v>
      </c>
      <c r="AQ12" s="112">
        <f>($AK$3+(K12+AC12)*12*7.57%)*SUM(Fasering!$D$5:$D$8)</f>
        <v>957.90512540765269</v>
      </c>
      <c r="AR12" s="9">
        <f>($AK$3+(L12+AD12)*12*7.57%)*SUM(Fasering!$D$5:$D$9)</f>
        <v>1407.1168600656083</v>
      </c>
      <c r="AS12" s="9">
        <f>($AK$3+(M12+AE12)*12*7.57%)*SUM(Fasering!$D$5:$D$10)</f>
        <v>1909.7520372334955</v>
      </c>
      <c r="AT12" s="9">
        <f>($AK$3+(N12+AF12)*12*7.57%)*SUM(Fasering!$D$5:$D$11)</f>
        <v>2464.5007172307241</v>
      </c>
      <c r="AU12" s="82">
        <f>($AK$3+(O12+AG12)*12*7.57%)*SUM(Fasering!$D$5:$D$12)</f>
        <v>3073.8626828832016</v>
      </c>
    </row>
    <row r="13" spans="1:47" x14ac:dyDescent="0.3">
      <c r="A13" s="32">
        <f t="shared" si="8"/>
        <v>3</v>
      </c>
      <c r="B13" s="129">
        <v>28477.96</v>
      </c>
      <c r="C13" s="130"/>
      <c r="D13" s="129">
        <f t="shared" si="0"/>
        <v>39874.839591999997</v>
      </c>
      <c r="E13" s="131">
        <f t="shared" si="1"/>
        <v>988.47145362283982</v>
      </c>
      <c r="F13" s="129">
        <f t="shared" si="2"/>
        <v>3322.9032993333331</v>
      </c>
      <c r="G13" s="131">
        <f t="shared" si="3"/>
        <v>82.372621135236656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2264.5519867717917</v>
      </c>
      <c r="K13" s="45">
        <f>GEW!$E$12+($F13-GEW!$E$12)*SUM(Fasering!$D$5:$D$8)</f>
        <v>2476.3174595452733</v>
      </c>
      <c r="L13" s="45">
        <f>GEW!$E$12+($F13-GEW!$E$12)*SUM(Fasering!$D$5:$D$9)</f>
        <v>2688.082932318755</v>
      </c>
      <c r="M13" s="45">
        <f>GEW!$E$12+($F13-GEW!$E$12)*SUM(Fasering!$D$5:$D$10)</f>
        <v>2899.8484050922366</v>
      </c>
      <c r="N13" s="45">
        <f>GEW!$E$12+($F13-GEW!$E$12)*SUM(Fasering!$D$5:$D$11)</f>
        <v>3111.1378265598514</v>
      </c>
      <c r="O13" s="72">
        <f>GEW!$E$12+($F13-GEW!$E$12)*SUM(Fasering!$D$5:$D$12)</f>
        <v>3322.9032993333331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29">
        <f t="shared" si="6"/>
        <v>0</v>
      </c>
      <c r="Z13" s="131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($AK$3+(I13+R13)*12*7.57%)*SUM(Fasering!$D$5)</f>
        <v>0</v>
      </c>
      <c r="AI13" s="112">
        <f>($AK$3+(J13+S13)*12*7.57%)*SUM(Fasering!$D$5:$D$7)</f>
        <v>567.66599224263734</v>
      </c>
      <c r="AJ13" s="112">
        <f>($AK$3+(K13+T13)*12*7.57%)*SUM(Fasering!$D$5:$D$8)</f>
        <v>971.64887233594141</v>
      </c>
      <c r="AK13" s="9">
        <f>($AK$3+(L13+U13)*12*7.57%)*SUM(Fasering!$D$5:$D$9)</f>
        <v>1432.7087897173735</v>
      </c>
      <c r="AL13" s="9">
        <f>($AK$3+(M13+V13)*12*7.57%)*SUM(Fasering!$D$5:$D$10)</f>
        <v>1950.845744386934</v>
      </c>
      <c r="AM13" s="9">
        <f>($AK$3+(N13+W13)*12*7.57%)*SUM(Fasering!$D$5:$D$11)</f>
        <v>2524.7026377284501</v>
      </c>
      <c r="AN13" s="82">
        <f>($AK$3+(O13+X13)*12*7.57%)*SUM(Fasering!$D$5:$D$12)</f>
        <v>3156.8653571144009</v>
      </c>
      <c r="AO13" s="5">
        <f>($AK$3+(I13+AA13)*12*7.57%)*SUM(Fasering!$D$5)</f>
        <v>0</v>
      </c>
      <c r="AP13" s="112">
        <f>($AK$3+(J13+AB13)*12*7.57%)*SUM(Fasering!$D$5:$D$7)</f>
        <v>567.66599224263734</v>
      </c>
      <c r="AQ13" s="112">
        <f>($AK$3+(K13+AC13)*12*7.57%)*SUM(Fasering!$D$5:$D$8)</f>
        <v>971.64887233594141</v>
      </c>
      <c r="AR13" s="9">
        <f>($AK$3+(L13+AD13)*12*7.57%)*SUM(Fasering!$D$5:$D$9)</f>
        <v>1432.7087897173735</v>
      </c>
      <c r="AS13" s="9">
        <f>($AK$3+(M13+AE13)*12*7.57%)*SUM(Fasering!$D$5:$D$10)</f>
        <v>1950.845744386934</v>
      </c>
      <c r="AT13" s="9">
        <f>($AK$3+(N13+AF13)*12*7.57%)*SUM(Fasering!$D$5:$D$11)</f>
        <v>2524.7026377284501</v>
      </c>
      <c r="AU13" s="82">
        <f>($AK$3+(O13+AG13)*12*7.57%)*SUM(Fasering!$D$5:$D$12)</f>
        <v>3156.8653571144009</v>
      </c>
    </row>
    <row r="14" spans="1:47" x14ac:dyDescent="0.3">
      <c r="A14" s="32">
        <f t="shared" si="8"/>
        <v>4</v>
      </c>
      <c r="B14" s="129">
        <v>29427.34</v>
      </c>
      <c r="C14" s="130"/>
      <c r="D14" s="129">
        <f t="shared" si="0"/>
        <v>41204.161467999998</v>
      </c>
      <c r="E14" s="131">
        <f t="shared" si="1"/>
        <v>1021.4244821628214</v>
      </c>
      <c r="F14" s="129">
        <f t="shared" si="2"/>
        <v>3433.6801223333327</v>
      </c>
      <c r="G14" s="131">
        <f t="shared" si="3"/>
        <v>85.118706846901773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2293.1948511732276</v>
      </c>
      <c r="K14" s="45">
        <f>GEW!$E$12+($F14-GEW!$E$12)*SUM(Fasering!$D$5:$D$8)</f>
        <v>2521.3945045131654</v>
      </c>
      <c r="L14" s="45">
        <f>GEW!$E$12+($F14-GEW!$E$12)*SUM(Fasering!$D$5:$D$9)</f>
        <v>2749.5941578531038</v>
      </c>
      <c r="M14" s="45">
        <f>GEW!$E$12+($F14-GEW!$E$12)*SUM(Fasering!$D$5:$D$10)</f>
        <v>2977.7938111930416</v>
      </c>
      <c r="N14" s="45">
        <f>GEW!$E$12+($F14-GEW!$E$12)*SUM(Fasering!$D$5:$D$11)</f>
        <v>3205.4804689933953</v>
      </c>
      <c r="O14" s="72">
        <f>GEW!$E$12+($F14-GEW!$E$12)*SUM(Fasering!$D$5:$D$12)</f>
        <v>3433.6801223333332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29">
        <f t="shared" si="6"/>
        <v>0</v>
      </c>
      <c r="Z14" s="131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($AK$3+(I14+R14)*12*7.57%)*SUM(Fasering!$D$5)</f>
        <v>0</v>
      </c>
      <c r="AI14" s="112">
        <f>($AK$3+(J14+S14)*12*7.57%)*SUM(Fasering!$D$5:$D$7)</f>
        <v>574.39360698862549</v>
      </c>
      <c r="AJ14" s="112">
        <f>($AK$3+(K14+T14)*12*7.57%)*SUM(Fasering!$D$5:$D$8)</f>
        <v>988.31133141902183</v>
      </c>
      <c r="AK14" s="9">
        <f>($AK$3+(L14+U14)*12*7.57%)*SUM(Fasering!$D$5:$D$9)</f>
        <v>1463.7355892433391</v>
      </c>
      <c r="AL14" s="9">
        <f>($AK$3+(M14+V14)*12*7.57%)*SUM(Fasering!$D$5:$D$10)</f>
        <v>2000.6663804615769</v>
      </c>
      <c r="AM14" s="9">
        <f>($AK$3+(N14+W14)*12*7.57%)*SUM(Fasering!$D$5:$D$11)</f>
        <v>2597.6894325414082</v>
      </c>
      <c r="AN14" s="82">
        <f>($AK$3+(O14+X14)*12*7.57%)*SUM(Fasering!$D$5:$D$12)</f>
        <v>3257.4950231276011</v>
      </c>
      <c r="AO14" s="5">
        <f>($AK$3+(I14+AA14)*12*7.57%)*SUM(Fasering!$D$5)</f>
        <v>0</v>
      </c>
      <c r="AP14" s="112">
        <f>($AK$3+(J14+AB14)*12*7.57%)*SUM(Fasering!$D$5:$D$7)</f>
        <v>574.39360698862549</v>
      </c>
      <c r="AQ14" s="112">
        <f>($AK$3+(K14+AC14)*12*7.57%)*SUM(Fasering!$D$5:$D$8)</f>
        <v>988.31133141902183</v>
      </c>
      <c r="AR14" s="9">
        <f>($AK$3+(L14+AD14)*12*7.57%)*SUM(Fasering!$D$5:$D$9)</f>
        <v>1463.7355892433391</v>
      </c>
      <c r="AS14" s="9">
        <f>($AK$3+(M14+AE14)*12*7.57%)*SUM(Fasering!$D$5:$D$10)</f>
        <v>2000.6663804615769</v>
      </c>
      <c r="AT14" s="9">
        <f>($AK$3+(N14+AF14)*12*7.57%)*SUM(Fasering!$D$5:$D$11)</f>
        <v>2597.6894325414082</v>
      </c>
      <c r="AU14" s="82">
        <f>($AK$3+(O14+AG14)*12*7.57%)*SUM(Fasering!$D$5:$D$12)</f>
        <v>3257.4950231276011</v>
      </c>
    </row>
    <row r="15" spans="1:47" x14ac:dyDescent="0.3">
      <c r="A15" s="32">
        <f t="shared" si="8"/>
        <v>5</v>
      </c>
      <c r="B15" s="129">
        <v>30630.09</v>
      </c>
      <c r="C15" s="130"/>
      <c r="D15" s="129">
        <f t="shared" si="0"/>
        <v>42888.252017999999</v>
      </c>
      <c r="E15" s="131">
        <f t="shared" si="1"/>
        <v>1063.1719964105018</v>
      </c>
      <c r="F15" s="129">
        <f t="shared" si="2"/>
        <v>3574.0210014999998</v>
      </c>
      <c r="G15" s="131">
        <f t="shared" si="3"/>
        <v>88.597666367541805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2329.4819071032312</v>
      </c>
      <c r="K15" s="45">
        <f>GEW!$E$12+($F15-GEW!$E$12)*SUM(Fasering!$D$5:$D$8)</f>
        <v>2578.5016858685053</v>
      </c>
      <c r="L15" s="45">
        <f>GEW!$E$12+($F15-GEW!$E$12)*SUM(Fasering!$D$5:$D$9)</f>
        <v>2827.521464633779</v>
      </c>
      <c r="M15" s="45">
        <f>GEW!$E$12+($F15-GEW!$E$12)*SUM(Fasering!$D$5:$D$10)</f>
        <v>3076.5412433990532</v>
      </c>
      <c r="N15" s="45">
        <f>GEW!$E$12+($F15-GEW!$E$12)*SUM(Fasering!$D$5:$D$11)</f>
        <v>3325.0012227347261</v>
      </c>
      <c r="O15" s="72">
        <f>GEW!$E$12+($F15-GEW!$E$12)*SUM(Fasering!$D$5:$D$12)</f>
        <v>3574.0210015000002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29">
        <f t="shared" si="6"/>
        <v>0</v>
      </c>
      <c r="Z15" s="131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($AK$3+(I15+R15)*12*7.57%)*SUM(Fasering!$D$5)</f>
        <v>0</v>
      </c>
      <c r="AI15" s="112">
        <f>($AK$3+(J15+S15)*12*7.57%)*SUM(Fasering!$D$5:$D$7)</f>
        <v>582.91668377109147</v>
      </c>
      <c r="AJ15" s="112">
        <f>($AK$3+(K15+T15)*12*7.57%)*SUM(Fasering!$D$5:$D$8)</f>
        <v>1009.4206582030019</v>
      </c>
      <c r="AK15" s="9">
        <f>($AK$3+(L15+U15)*12*7.57%)*SUM(Fasering!$D$5:$D$9)</f>
        <v>1503.0428035620043</v>
      </c>
      <c r="AL15" s="9">
        <f>($AK$3+(M15+V15)*12*7.57%)*SUM(Fasering!$D$5:$D$10)</f>
        <v>2063.783119848099</v>
      </c>
      <c r="AM15" s="9">
        <f>($AK$3+(N15+W15)*12*7.57%)*SUM(Fasering!$D$5:$D$11)</f>
        <v>2690.1549020702437</v>
      </c>
      <c r="AN15" s="82">
        <f>($AK$3+(O15+X15)*12*7.57%)*SUM(Fasering!$D$5:$D$12)</f>
        <v>3384.9806777626013</v>
      </c>
      <c r="AO15" s="5">
        <f>($AK$3+(I15+AA15)*12*7.57%)*SUM(Fasering!$D$5)</f>
        <v>0</v>
      </c>
      <c r="AP15" s="112">
        <f>($AK$3+(J15+AB15)*12*7.57%)*SUM(Fasering!$D$5:$D$7)</f>
        <v>582.91668377109147</v>
      </c>
      <c r="AQ15" s="112">
        <f>($AK$3+(K15+AC15)*12*7.57%)*SUM(Fasering!$D$5:$D$8)</f>
        <v>1009.4206582030019</v>
      </c>
      <c r="AR15" s="9">
        <f>($AK$3+(L15+AD15)*12*7.57%)*SUM(Fasering!$D$5:$D$9)</f>
        <v>1503.0428035620043</v>
      </c>
      <c r="AS15" s="9">
        <f>($AK$3+(M15+AE15)*12*7.57%)*SUM(Fasering!$D$5:$D$10)</f>
        <v>2063.783119848099</v>
      </c>
      <c r="AT15" s="9">
        <f>($AK$3+(N15+AF15)*12*7.57%)*SUM(Fasering!$D$5:$D$11)</f>
        <v>2690.1549020702437</v>
      </c>
      <c r="AU15" s="82">
        <f>($AK$3+(O15+AG15)*12*7.57%)*SUM(Fasering!$D$5:$D$12)</f>
        <v>3384.9806777626013</v>
      </c>
    </row>
    <row r="16" spans="1:47" x14ac:dyDescent="0.3">
      <c r="A16" s="32">
        <f t="shared" si="8"/>
        <v>6</v>
      </c>
      <c r="B16" s="129">
        <v>30630.09</v>
      </c>
      <c r="C16" s="130"/>
      <c r="D16" s="129">
        <f t="shared" si="0"/>
        <v>42888.252017999999</v>
      </c>
      <c r="E16" s="131">
        <f t="shared" si="1"/>
        <v>1063.1719964105018</v>
      </c>
      <c r="F16" s="129">
        <f t="shared" si="2"/>
        <v>3574.0210014999998</v>
      </c>
      <c r="G16" s="131">
        <f t="shared" si="3"/>
        <v>88.597666367541805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2329.4819071032312</v>
      </c>
      <c r="K16" s="45">
        <f>GEW!$E$12+($F16-GEW!$E$12)*SUM(Fasering!$D$5:$D$8)</f>
        <v>2578.5016858685053</v>
      </c>
      <c r="L16" s="45">
        <f>GEW!$E$12+($F16-GEW!$E$12)*SUM(Fasering!$D$5:$D$9)</f>
        <v>2827.521464633779</v>
      </c>
      <c r="M16" s="45">
        <f>GEW!$E$12+($F16-GEW!$E$12)*SUM(Fasering!$D$5:$D$10)</f>
        <v>3076.5412433990532</v>
      </c>
      <c r="N16" s="45">
        <f>GEW!$E$12+($F16-GEW!$E$12)*SUM(Fasering!$D$5:$D$11)</f>
        <v>3325.0012227347261</v>
      </c>
      <c r="O16" s="72">
        <f>GEW!$E$12+($F16-GEW!$E$12)*SUM(Fasering!$D$5:$D$12)</f>
        <v>3574.0210015000002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29">
        <f t="shared" si="6"/>
        <v>0</v>
      </c>
      <c r="Z16" s="131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582.91668377109147</v>
      </c>
      <c r="AJ16" s="112">
        <f>($AK$3+(K16+T16)*12*7.57%)*SUM(Fasering!$D$5:$D$8)</f>
        <v>1009.4206582030019</v>
      </c>
      <c r="AK16" s="9">
        <f>($AK$3+(L16+U16)*12*7.57%)*SUM(Fasering!$D$5:$D$9)</f>
        <v>1503.0428035620043</v>
      </c>
      <c r="AL16" s="9">
        <f>($AK$3+(M16+V16)*12*7.57%)*SUM(Fasering!$D$5:$D$10)</f>
        <v>2063.783119848099</v>
      </c>
      <c r="AM16" s="9">
        <f>($AK$3+(N16+W16)*12*7.57%)*SUM(Fasering!$D$5:$D$11)</f>
        <v>2690.1549020702437</v>
      </c>
      <c r="AN16" s="82">
        <f>($AK$3+(O16+X16)*12*7.57%)*SUM(Fasering!$D$5:$D$12)</f>
        <v>3384.9806777626013</v>
      </c>
      <c r="AO16" s="5">
        <f>($AK$3+(I16+AA16)*12*7.57%)*SUM(Fasering!$D$5)</f>
        <v>0</v>
      </c>
      <c r="AP16" s="112">
        <f>($AK$3+(J16+AB16)*12*7.57%)*SUM(Fasering!$D$5:$D$7)</f>
        <v>582.91668377109147</v>
      </c>
      <c r="AQ16" s="112">
        <f>($AK$3+(K16+AC16)*12*7.57%)*SUM(Fasering!$D$5:$D$8)</f>
        <v>1009.4206582030019</v>
      </c>
      <c r="AR16" s="9">
        <f>($AK$3+(L16+AD16)*12*7.57%)*SUM(Fasering!$D$5:$D$9)</f>
        <v>1503.0428035620043</v>
      </c>
      <c r="AS16" s="9">
        <f>($AK$3+(M16+AE16)*12*7.57%)*SUM(Fasering!$D$5:$D$10)</f>
        <v>2063.783119848099</v>
      </c>
      <c r="AT16" s="9">
        <f>($AK$3+(N16+AF16)*12*7.57%)*SUM(Fasering!$D$5:$D$11)</f>
        <v>2690.1549020702437</v>
      </c>
      <c r="AU16" s="82">
        <f>($AK$3+(O16+AG16)*12*7.57%)*SUM(Fasering!$D$5:$D$12)</f>
        <v>3384.9806777626013</v>
      </c>
    </row>
    <row r="17" spans="1:47" x14ac:dyDescent="0.3">
      <c r="A17" s="32">
        <f t="shared" si="8"/>
        <v>7</v>
      </c>
      <c r="B17" s="129">
        <v>31832.43</v>
      </c>
      <c r="C17" s="130"/>
      <c r="D17" s="129">
        <f t="shared" si="0"/>
        <v>44571.768485999994</v>
      </c>
      <c r="E17" s="131">
        <f t="shared" si="1"/>
        <v>1104.9052795371331</v>
      </c>
      <c r="F17" s="129">
        <f t="shared" si="2"/>
        <v>3714.3140404999995</v>
      </c>
      <c r="G17" s="131">
        <f t="shared" si="3"/>
        <v>92.075439961427747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2365.7565933030901</v>
      </c>
      <c r="K17" s="45">
        <f>GEW!$E$12+($F17-GEW!$E$12)*SUM(Fasering!$D$5:$D$8)</f>
        <v>2635.5894002154423</v>
      </c>
      <c r="L17" s="45">
        <f>GEW!$E$12+($F17-GEW!$E$12)*SUM(Fasering!$D$5:$D$9)</f>
        <v>2905.4222071277945</v>
      </c>
      <c r="M17" s="45">
        <f>GEW!$E$12+($F17-GEW!$E$12)*SUM(Fasering!$D$5:$D$10)</f>
        <v>3175.2550140401472</v>
      </c>
      <c r="N17" s="45">
        <f>GEW!$E$12+($F17-GEW!$E$12)*SUM(Fasering!$D$5:$D$11)</f>
        <v>3444.4812335876477</v>
      </c>
      <c r="O17" s="72">
        <f>GEW!$E$12+($F17-GEW!$E$12)*SUM(Fasering!$D$5:$D$12)</f>
        <v>3714.3140404999999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29">
        <f t="shared" si="6"/>
        <v>0</v>
      </c>
      <c r="Z17" s="131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591.43685516051562</v>
      </c>
      <c r="AJ17" s="112">
        <f>($AK$3+(K17+T17)*12*7.57%)*SUM(Fasering!$D$5:$D$8)</f>
        <v>1030.522789124183</v>
      </c>
      <c r="AK17" s="9">
        <f>($AK$3+(L17+U17)*12*7.57%)*SUM(Fasering!$D$5:$D$9)</f>
        <v>1542.3366186224114</v>
      </c>
      <c r="AL17" s="9">
        <f>($AK$3+(M17+V17)*12*7.57%)*SUM(Fasering!$D$5:$D$10)</f>
        <v>2126.8783436552008</v>
      </c>
      <c r="AM17" s="9">
        <f>($AK$3+(N17+W17)*12*7.57%)*SUM(Fasering!$D$5:$D$11)</f>
        <v>2782.588851463966</v>
      </c>
      <c r="AN17" s="82">
        <f>($AK$3+(O17+X17)*12*7.57%)*SUM(Fasering!$D$5:$D$12)</f>
        <v>3512.4228743902013</v>
      </c>
      <c r="AO17" s="5">
        <f>($AK$3+(I17+AA17)*12*7.57%)*SUM(Fasering!$D$5)</f>
        <v>0</v>
      </c>
      <c r="AP17" s="112">
        <f>($AK$3+(J17+AB17)*12*7.57%)*SUM(Fasering!$D$5:$D$7)</f>
        <v>591.43685516051562</v>
      </c>
      <c r="AQ17" s="112">
        <f>($AK$3+(K17+AC17)*12*7.57%)*SUM(Fasering!$D$5:$D$8)</f>
        <v>1030.522789124183</v>
      </c>
      <c r="AR17" s="9">
        <f>($AK$3+(L17+AD17)*12*7.57%)*SUM(Fasering!$D$5:$D$9)</f>
        <v>1542.3366186224114</v>
      </c>
      <c r="AS17" s="9">
        <f>($AK$3+(M17+AE17)*12*7.57%)*SUM(Fasering!$D$5:$D$10)</f>
        <v>2126.8783436552008</v>
      </c>
      <c r="AT17" s="9">
        <f>($AK$3+(N17+AF17)*12*7.57%)*SUM(Fasering!$D$5:$D$11)</f>
        <v>2782.588851463966</v>
      </c>
      <c r="AU17" s="82">
        <f>($AK$3+(O17+AG17)*12*7.57%)*SUM(Fasering!$D$5:$D$12)</f>
        <v>3512.4228743902013</v>
      </c>
    </row>
    <row r="18" spans="1:47" x14ac:dyDescent="0.3">
      <c r="A18" s="32">
        <f t="shared" si="8"/>
        <v>8</v>
      </c>
      <c r="B18" s="129">
        <v>31832.43</v>
      </c>
      <c r="C18" s="130"/>
      <c r="D18" s="129">
        <f t="shared" si="0"/>
        <v>44571.768485999994</v>
      </c>
      <c r="E18" s="131">
        <f t="shared" si="1"/>
        <v>1104.9052795371331</v>
      </c>
      <c r="F18" s="129">
        <f t="shared" si="2"/>
        <v>3714.3140404999995</v>
      </c>
      <c r="G18" s="131">
        <f t="shared" si="3"/>
        <v>92.075439961427747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2365.7565933030901</v>
      </c>
      <c r="K18" s="45">
        <f>GEW!$E$12+($F18-GEW!$E$12)*SUM(Fasering!$D$5:$D$8)</f>
        <v>2635.5894002154423</v>
      </c>
      <c r="L18" s="45">
        <f>GEW!$E$12+($F18-GEW!$E$12)*SUM(Fasering!$D$5:$D$9)</f>
        <v>2905.4222071277945</v>
      </c>
      <c r="M18" s="45">
        <f>GEW!$E$12+($F18-GEW!$E$12)*SUM(Fasering!$D$5:$D$10)</f>
        <v>3175.2550140401472</v>
      </c>
      <c r="N18" s="45">
        <f>GEW!$E$12+($F18-GEW!$E$12)*SUM(Fasering!$D$5:$D$11)</f>
        <v>3444.4812335876477</v>
      </c>
      <c r="O18" s="72">
        <f>GEW!$E$12+($F18-GEW!$E$12)*SUM(Fasering!$D$5:$D$12)</f>
        <v>3714.3140404999999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6"/>
        <v>0</v>
      </c>
      <c r="Z18" s="131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591.43685516051562</v>
      </c>
      <c r="AJ18" s="112">
        <f>($AK$3+(K18+T18)*12*7.57%)*SUM(Fasering!$D$5:$D$8)</f>
        <v>1030.522789124183</v>
      </c>
      <c r="AK18" s="9">
        <f>($AK$3+(L18+U18)*12*7.57%)*SUM(Fasering!$D$5:$D$9)</f>
        <v>1542.3366186224114</v>
      </c>
      <c r="AL18" s="9">
        <f>($AK$3+(M18+V18)*12*7.57%)*SUM(Fasering!$D$5:$D$10)</f>
        <v>2126.8783436552008</v>
      </c>
      <c r="AM18" s="9">
        <f>($AK$3+(N18+W18)*12*7.57%)*SUM(Fasering!$D$5:$D$11)</f>
        <v>2782.588851463966</v>
      </c>
      <c r="AN18" s="82">
        <f>($AK$3+(O18+X18)*12*7.57%)*SUM(Fasering!$D$5:$D$12)</f>
        <v>3512.4228743902013</v>
      </c>
      <c r="AO18" s="5">
        <f>($AK$3+(I18+AA18)*12*7.57%)*SUM(Fasering!$D$5)</f>
        <v>0</v>
      </c>
      <c r="AP18" s="112">
        <f>($AK$3+(J18+AB18)*12*7.57%)*SUM(Fasering!$D$5:$D$7)</f>
        <v>591.43685516051562</v>
      </c>
      <c r="AQ18" s="112">
        <f>($AK$3+(K18+AC18)*12*7.57%)*SUM(Fasering!$D$5:$D$8)</f>
        <v>1030.522789124183</v>
      </c>
      <c r="AR18" s="9">
        <f>($AK$3+(L18+AD18)*12*7.57%)*SUM(Fasering!$D$5:$D$9)</f>
        <v>1542.3366186224114</v>
      </c>
      <c r="AS18" s="9">
        <f>($AK$3+(M18+AE18)*12*7.57%)*SUM(Fasering!$D$5:$D$10)</f>
        <v>2126.8783436552008</v>
      </c>
      <c r="AT18" s="9">
        <f>($AK$3+(N18+AF18)*12*7.57%)*SUM(Fasering!$D$5:$D$11)</f>
        <v>2782.588851463966</v>
      </c>
      <c r="AU18" s="82">
        <f>($AK$3+(O18+AG18)*12*7.57%)*SUM(Fasering!$D$5:$D$12)</f>
        <v>3512.4228743902013</v>
      </c>
    </row>
    <row r="19" spans="1:47" x14ac:dyDescent="0.3">
      <c r="A19" s="32">
        <f t="shared" si="8"/>
        <v>9</v>
      </c>
      <c r="B19" s="129">
        <v>33034.800000000003</v>
      </c>
      <c r="C19" s="130"/>
      <c r="D19" s="129">
        <f t="shared" si="0"/>
        <v>46255.326959999999</v>
      </c>
      <c r="E19" s="131">
        <f t="shared" si="1"/>
        <v>1146.6396039653048</v>
      </c>
      <c r="F19" s="129">
        <f t="shared" si="2"/>
        <v>3854.61058</v>
      </c>
      <c r="G19" s="131">
        <f t="shared" si="3"/>
        <v>95.55330033044207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2402.0321846051552</v>
      </c>
      <c r="K19" s="45">
        <f>GEW!$E$12+($F19-GEW!$E$12)*SUM(Fasering!$D$5:$D$8)</f>
        <v>2692.6785389776292</v>
      </c>
      <c r="L19" s="45">
        <f>GEW!$E$12+($F19-GEW!$E$12)*SUM(Fasering!$D$5:$D$9)</f>
        <v>2983.3248933501031</v>
      </c>
      <c r="M19" s="45">
        <f>GEW!$E$12+($F19-GEW!$E$12)*SUM(Fasering!$D$5:$D$10)</f>
        <v>3273.9712477225771</v>
      </c>
      <c r="N19" s="45">
        <f>GEW!$E$12+($F19-GEW!$E$12)*SUM(Fasering!$D$5:$D$11)</f>
        <v>3563.9642256275265</v>
      </c>
      <c r="O19" s="72">
        <f>GEW!$E$12+($F19-GEW!$E$12)*SUM(Fasering!$D$5:$D$12)</f>
        <v>3854.6105800000005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6"/>
        <v>0</v>
      </c>
      <c r="Z19" s="131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599.95723913967447</v>
      </c>
      <c r="AJ19" s="112">
        <f>($AK$3+(K19+T19)*12*7.57%)*SUM(Fasering!$D$5:$D$8)</f>
        <v>1051.6254465719105</v>
      </c>
      <c r="AK19" s="9">
        <f>($AK$3+(L19+U19)*12*7.57%)*SUM(Fasering!$D$5:$D$9)</f>
        <v>1581.6314141163493</v>
      </c>
      <c r="AL19" s="9">
        <f>($AK$3+(M19+V19)*12*7.57%)*SUM(Fasering!$D$5:$D$10)</f>
        <v>2189.9751417729917</v>
      </c>
      <c r="AM19" s="9">
        <f>($AK$3+(N19+W19)*12*7.57%)*SUM(Fasering!$D$5:$D$11)</f>
        <v>2875.0251072090387</v>
      </c>
      <c r="AN19" s="82">
        <f>($AK$3+(O19+X19)*12*7.57%)*SUM(Fasering!$D$5:$D$12)</f>
        <v>3639.8682508720017</v>
      </c>
      <c r="AO19" s="5">
        <f>($AK$3+(I19+AA19)*12*7.57%)*SUM(Fasering!$D$5)</f>
        <v>0</v>
      </c>
      <c r="AP19" s="112">
        <f>($AK$3+(J19+AB19)*12*7.57%)*SUM(Fasering!$D$5:$D$7)</f>
        <v>599.95723913967447</v>
      </c>
      <c r="AQ19" s="112">
        <f>($AK$3+(K19+AC19)*12*7.57%)*SUM(Fasering!$D$5:$D$8)</f>
        <v>1051.6254465719105</v>
      </c>
      <c r="AR19" s="9">
        <f>($AK$3+(L19+AD19)*12*7.57%)*SUM(Fasering!$D$5:$D$9)</f>
        <v>1581.6314141163493</v>
      </c>
      <c r="AS19" s="9">
        <f>($AK$3+(M19+AE19)*12*7.57%)*SUM(Fasering!$D$5:$D$10)</f>
        <v>2189.9751417729917</v>
      </c>
      <c r="AT19" s="9">
        <f>($AK$3+(N19+AF19)*12*7.57%)*SUM(Fasering!$D$5:$D$11)</f>
        <v>2875.0251072090387</v>
      </c>
      <c r="AU19" s="82">
        <f>($AK$3+(O19+AG19)*12*7.57%)*SUM(Fasering!$D$5:$D$12)</f>
        <v>3639.8682508720017</v>
      </c>
    </row>
    <row r="20" spans="1:47" x14ac:dyDescent="0.3">
      <c r="A20" s="32">
        <f t="shared" si="8"/>
        <v>10</v>
      </c>
      <c r="B20" s="129">
        <v>33116.01</v>
      </c>
      <c r="C20" s="130"/>
      <c r="D20" s="129">
        <f t="shared" si="0"/>
        <v>46369.037202</v>
      </c>
      <c r="E20" s="131">
        <f t="shared" si="1"/>
        <v>1149.4584072345247</v>
      </c>
      <c r="F20" s="129">
        <f t="shared" si="2"/>
        <v>3864.0864334999997</v>
      </c>
      <c r="G20" s="131">
        <f t="shared" si="3"/>
        <v>95.788200602877041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2404.4822962759722</v>
      </c>
      <c r="K20" s="45">
        <f>GEW!$E$12+($F20-GEW!$E$12)*SUM(Fasering!$D$5:$D$8)</f>
        <v>2696.5344310565042</v>
      </c>
      <c r="L20" s="45">
        <f>GEW!$E$12+($F20-GEW!$E$12)*SUM(Fasering!$D$5:$D$9)</f>
        <v>2988.5865658370358</v>
      </c>
      <c r="M20" s="45">
        <f>GEW!$E$12+($F20-GEW!$E$12)*SUM(Fasering!$D$5:$D$10)</f>
        <v>3280.6387006175673</v>
      </c>
      <c r="N20" s="45">
        <f>GEW!$E$12+($F20-GEW!$E$12)*SUM(Fasering!$D$5:$D$11)</f>
        <v>3572.0342987194681</v>
      </c>
      <c r="O20" s="72">
        <f>GEW!$E$12+($F20-GEW!$E$12)*SUM(Fasering!$D$5:$D$12)</f>
        <v>3864.0864335000001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6"/>
        <v>0</v>
      </c>
      <c r="Z20" s="131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600.53271955165042</v>
      </c>
      <c r="AJ20" s="112">
        <f>($AK$3+(K20+T20)*12*7.57%)*SUM(Fasering!$D$5:$D$8)</f>
        <v>1053.0507539326479</v>
      </c>
      <c r="AK20" s="9">
        <f>($AK$3+(L20+U20)*12*7.57%)*SUM(Fasering!$D$5:$D$9)</f>
        <v>1584.2854476851037</v>
      </c>
      <c r="AL20" s="9">
        <f>($AK$3+(M20+V20)*12*7.57%)*SUM(Fasering!$D$5:$D$10)</f>
        <v>2194.2368008090161</v>
      </c>
      <c r="AM20" s="9">
        <f>($AK$3+(N20+W20)*12*7.57%)*SUM(Fasering!$D$5:$D$11)</f>
        <v>2881.268400312706</v>
      </c>
      <c r="AN20" s="82">
        <f>($AK$3+(O20+X20)*12*7.57%)*SUM(Fasering!$D$5:$D$12)</f>
        <v>3648.4761161914012</v>
      </c>
      <c r="AO20" s="5">
        <f>($AK$3+(I20+AA20)*12*7.57%)*SUM(Fasering!$D$5)</f>
        <v>0</v>
      </c>
      <c r="AP20" s="112">
        <f>($AK$3+(J20+AB20)*12*7.57%)*SUM(Fasering!$D$5:$D$7)</f>
        <v>600.53271955165042</v>
      </c>
      <c r="AQ20" s="112">
        <f>($AK$3+(K20+AC20)*12*7.57%)*SUM(Fasering!$D$5:$D$8)</f>
        <v>1053.0507539326479</v>
      </c>
      <c r="AR20" s="9">
        <f>($AK$3+(L20+AD20)*12*7.57%)*SUM(Fasering!$D$5:$D$9)</f>
        <v>1584.2854476851037</v>
      </c>
      <c r="AS20" s="9">
        <f>($AK$3+(M20+AE20)*12*7.57%)*SUM(Fasering!$D$5:$D$10)</f>
        <v>2194.2368008090161</v>
      </c>
      <c r="AT20" s="9">
        <f>($AK$3+(N20+AF20)*12*7.57%)*SUM(Fasering!$D$5:$D$11)</f>
        <v>2881.268400312706</v>
      </c>
      <c r="AU20" s="82">
        <f>($AK$3+(O20+AG20)*12*7.57%)*SUM(Fasering!$D$5:$D$12)</f>
        <v>3648.4761161914012</v>
      </c>
    </row>
    <row r="21" spans="1:47" x14ac:dyDescent="0.3">
      <c r="A21" s="32">
        <f t="shared" si="8"/>
        <v>11</v>
      </c>
      <c r="B21" s="129">
        <v>34237.14</v>
      </c>
      <c r="C21" s="130"/>
      <c r="D21" s="129">
        <f t="shared" si="0"/>
        <v>47938.843427999993</v>
      </c>
      <c r="E21" s="131">
        <f t="shared" si="1"/>
        <v>1188.372887091936</v>
      </c>
      <c r="F21" s="129">
        <f t="shared" si="2"/>
        <v>3994.9036189999993</v>
      </c>
      <c r="G21" s="131">
        <f t="shared" si="3"/>
        <v>99.031073924327998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2438.3068708050141</v>
      </c>
      <c r="K21" s="45">
        <f>GEW!$E$12+($F21-GEW!$E$12)*SUM(Fasering!$D$5:$D$8)</f>
        <v>2749.7662533245662</v>
      </c>
      <c r="L21" s="45">
        <f>GEW!$E$12+($F21-GEW!$E$12)*SUM(Fasering!$D$5:$D$9)</f>
        <v>3061.2256358441182</v>
      </c>
      <c r="M21" s="45">
        <f>GEW!$E$12+($F21-GEW!$E$12)*SUM(Fasering!$D$5:$D$10)</f>
        <v>3372.6850183636707</v>
      </c>
      <c r="N21" s="45">
        <f>GEW!$E$12+($F21-GEW!$E$12)*SUM(Fasering!$D$5:$D$11)</f>
        <v>3683.4442364804472</v>
      </c>
      <c r="O21" s="72">
        <f>GEW!$E$12+($F21-GEW!$E$12)*SUM(Fasering!$D$5:$D$12)</f>
        <v>3994.9036189999997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6"/>
        <v>0</v>
      </c>
      <c r="Z21" s="131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608.47741052909873</v>
      </c>
      <c r="AJ21" s="112">
        <f>($AK$3+(K21+T21)*12*7.57%)*SUM(Fasering!$D$5:$D$8)</f>
        <v>1072.7275774930918</v>
      </c>
      <c r="AK21" s="9">
        <f>($AK$3+(L21+U21)*12*7.57%)*SUM(Fasering!$D$5:$D$9)</f>
        <v>1620.9252291767559</v>
      </c>
      <c r="AL21" s="9">
        <f>($AK$3+(M21+V21)*12*7.57%)*SUM(Fasering!$D$5:$D$10)</f>
        <v>2253.0703655800926</v>
      </c>
      <c r="AM21" s="9">
        <f>($AK$3+(N21+W21)*12*7.57%)*SUM(Fasering!$D$5:$D$11)</f>
        <v>2967.4590566027605</v>
      </c>
      <c r="AN21" s="82">
        <f>($AK$3+(O21+X21)*12*7.57%)*SUM(Fasering!$D$5:$D$12)</f>
        <v>3767.3104474996007</v>
      </c>
      <c r="AO21" s="5">
        <f>($AK$3+(I21+AA21)*12*7.57%)*SUM(Fasering!$D$5)</f>
        <v>0</v>
      </c>
      <c r="AP21" s="112">
        <f>($AK$3+(J21+AB21)*12*7.57%)*SUM(Fasering!$D$5:$D$7)</f>
        <v>608.47741052909873</v>
      </c>
      <c r="AQ21" s="112">
        <f>($AK$3+(K21+AC21)*12*7.57%)*SUM(Fasering!$D$5:$D$8)</f>
        <v>1072.7275774930918</v>
      </c>
      <c r="AR21" s="9">
        <f>($AK$3+(L21+AD21)*12*7.57%)*SUM(Fasering!$D$5:$D$9)</f>
        <v>1620.9252291767559</v>
      </c>
      <c r="AS21" s="9">
        <f>($AK$3+(M21+AE21)*12*7.57%)*SUM(Fasering!$D$5:$D$10)</f>
        <v>2253.0703655800926</v>
      </c>
      <c r="AT21" s="9">
        <f>($AK$3+(N21+AF21)*12*7.57%)*SUM(Fasering!$D$5:$D$11)</f>
        <v>2967.4590566027605</v>
      </c>
      <c r="AU21" s="82">
        <f>($AK$3+(O21+AG21)*12*7.57%)*SUM(Fasering!$D$5:$D$12)</f>
        <v>3767.3104474996007</v>
      </c>
    </row>
    <row r="22" spans="1:47" x14ac:dyDescent="0.3">
      <c r="A22" s="32">
        <f t="shared" si="8"/>
        <v>12</v>
      </c>
      <c r="B22" s="129">
        <v>34587.39</v>
      </c>
      <c r="C22" s="130"/>
      <c r="D22" s="129">
        <f t="shared" si="0"/>
        <v>48429.263477999993</v>
      </c>
      <c r="E22" s="131">
        <f t="shared" si="1"/>
        <v>1200.5300825733329</v>
      </c>
      <c r="F22" s="129">
        <f t="shared" si="2"/>
        <v>4035.7719564999993</v>
      </c>
      <c r="G22" s="131">
        <f t="shared" si="3"/>
        <v>100.04417354777775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2448.8739390565074</v>
      </c>
      <c r="K22" s="45">
        <f>GEW!$E$12+($F22-GEW!$E$12)*SUM(Fasering!$D$5:$D$8)</f>
        <v>2766.3963013559173</v>
      </c>
      <c r="L22" s="45">
        <f>GEW!$E$12+($F22-GEW!$E$12)*SUM(Fasering!$D$5:$D$9)</f>
        <v>3083.9186636553272</v>
      </c>
      <c r="M22" s="45">
        <f>GEW!$E$12+($F22-GEW!$E$12)*SUM(Fasering!$D$5:$D$10)</f>
        <v>3401.4410259547371</v>
      </c>
      <c r="N22" s="45">
        <f>GEW!$E$12+($F22-GEW!$E$12)*SUM(Fasering!$D$5:$D$11)</f>
        <v>3718.2495942005899</v>
      </c>
      <c r="O22" s="72">
        <f>GEW!$E$12+($F22-GEW!$E$12)*SUM(Fasering!$D$5:$D$12)</f>
        <v>4035.7719564999998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6"/>
        <v>0</v>
      </c>
      <c r="Z22" s="131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610.95939568233791</v>
      </c>
      <c r="AJ22" s="112">
        <f>($AK$3+(K22+T22)*12*7.57%)*SUM(Fasering!$D$5:$D$8)</f>
        <v>1078.8747749207275</v>
      </c>
      <c r="AK22" s="9">
        <f>($AK$3+(L22+U22)*12*7.57%)*SUM(Fasering!$D$5:$D$9)</f>
        <v>1632.3717906526344</v>
      </c>
      <c r="AL22" s="9">
        <f>($AK$3+(M22+V22)*12*7.57%)*SUM(Fasering!$D$5:$D$10)</f>
        <v>2271.4504428780592</v>
      </c>
      <c r="AM22" s="9">
        <f>($AK$3+(N22+W22)*12*7.57%)*SUM(Fasering!$D$5:$D$11)</f>
        <v>2994.3857086106382</v>
      </c>
      <c r="AN22" s="82">
        <f>($AK$3+(O22+X22)*12*7.57%)*SUM(Fasering!$D$5:$D$12)</f>
        <v>3804.4352452846006</v>
      </c>
      <c r="AO22" s="5">
        <f>($AK$3+(I22+AA22)*12*7.57%)*SUM(Fasering!$D$5)</f>
        <v>0</v>
      </c>
      <c r="AP22" s="112">
        <f>($AK$3+(J22+AB22)*12*7.57%)*SUM(Fasering!$D$5:$D$7)</f>
        <v>610.95939568233791</v>
      </c>
      <c r="AQ22" s="112">
        <f>($AK$3+(K22+AC22)*12*7.57%)*SUM(Fasering!$D$5:$D$8)</f>
        <v>1078.8747749207275</v>
      </c>
      <c r="AR22" s="9">
        <f>($AK$3+(L22+AD22)*12*7.57%)*SUM(Fasering!$D$5:$D$9)</f>
        <v>1632.3717906526344</v>
      </c>
      <c r="AS22" s="9">
        <f>($AK$3+(M22+AE22)*12*7.57%)*SUM(Fasering!$D$5:$D$10)</f>
        <v>2271.4504428780592</v>
      </c>
      <c r="AT22" s="9">
        <f>($AK$3+(N22+AF22)*12*7.57%)*SUM(Fasering!$D$5:$D$11)</f>
        <v>2994.3857086106382</v>
      </c>
      <c r="AU22" s="82">
        <f>($AK$3+(O22+AG22)*12*7.57%)*SUM(Fasering!$D$5:$D$12)</f>
        <v>3804.4352452846006</v>
      </c>
    </row>
    <row r="23" spans="1:47" x14ac:dyDescent="0.3">
      <c r="A23" s="32">
        <f t="shared" si="8"/>
        <v>13</v>
      </c>
      <c r="B23" s="129">
        <v>35439.480000000003</v>
      </c>
      <c r="C23" s="130"/>
      <c r="D23" s="129">
        <f t="shared" si="0"/>
        <v>49622.359896000002</v>
      </c>
      <c r="E23" s="131">
        <f t="shared" si="1"/>
        <v>1230.1061702185677</v>
      </c>
      <c r="F23" s="129">
        <f t="shared" si="2"/>
        <v>4135.1966579999998</v>
      </c>
      <c r="G23" s="131">
        <f t="shared" si="3"/>
        <v>102.50884751821397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2474.5815570048735</v>
      </c>
      <c r="K23" s="45">
        <f>GEW!$E$12+($F23-GEW!$E$12)*SUM(Fasering!$D$5:$D$8)</f>
        <v>2806.8539676715041</v>
      </c>
      <c r="L23" s="45">
        <f>GEW!$E$12+($F23-GEW!$E$12)*SUM(Fasering!$D$5:$D$9)</f>
        <v>3139.1263783381346</v>
      </c>
      <c r="M23" s="45">
        <f>GEW!$E$12+($F23-GEW!$E$12)*SUM(Fasering!$D$5:$D$10)</f>
        <v>3471.3987890047651</v>
      </c>
      <c r="N23" s="45">
        <f>GEW!$E$12+($F23-GEW!$E$12)*SUM(Fasering!$D$5:$D$11)</f>
        <v>3802.9242473333697</v>
      </c>
      <c r="O23" s="72">
        <f>GEW!$E$12+($F23-GEW!$E$12)*SUM(Fasering!$D$5:$D$12)</f>
        <v>4135.1966580000008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6"/>
        <v>0</v>
      </c>
      <c r="Z23" s="131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616.99758191852288</v>
      </c>
      <c r="AJ23" s="112">
        <f>($AK$3+(K23+T23)*12*7.57%)*SUM(Fasering!$D$5:$D$8)</f>
        <v>1093.829708414273</v>
      </c>
      <c r="AK23" s="9">
        <f>($AK$3+(L23+U23)*12*7.57%)*SUM(Fasering!$D$5:$D$9)</f>
        <v>1660.2190442371634</v>
      </c>
      <c r="AL23" s="9">
        <f>($AK$3+(M23+V23)*12*7.57%)*SUM(Fasering!$D$5:$D$10)</f>
        <v>2316.1655893871944</v>
      </c>
      <c r="AM23" s="9">
        <f>($AK$3+(N23+W23)*12*7.57%)*SUM(Fasering!$D$5:$D$11)</f>
        <v>3059.8930059964837</v>
      </c>
      <c r="AN23" s="82">
        <f>($AK$3+(O23+X23)*12*7.57%)*SUM(Fasering!$D$5:$D$12)</f>
        <v>3894.7526441272021</v>
      </c>
      <c r="AO23" s="5">
        <f>($AK$3+(I23+AA23)*12*7.57%)*SUM(Fasering!$D$5)</f>
        <v>0</v>
      </c>
      <c r="AP23" s="112">
        <f>($AK$3+(J23+AB23)*12*7.57%)*SUM(Fasering!$D$5:$D$7)</f>
        <v>616.99758191852288</v>
      </c>
      <c r="AQ23" s="112">
        <f>($AK$3+(K23+AC23)*12*7.57%)*SUM(Fasering!$D$5:$D$8)</f>
        <v>1093.829708414273</v>
      </c>
      <c r="AR23" s="9">
        <f>($AK$3+(L23+AD23)*12*7.57%)*SUM(Fasering!$D$5:$D$9)</f>
        <v>1660.2190442371634</v>
      </c>
      <c r="AS23" s="9">
        <f>($AK$3+(M23+AE23)*12*7.57%)*SUM(Fasering!$D$5:$D$10)</f>
        <v>2316.1655893871944</v>
      </c>
      <c r="AT23" s="9">
        <f>($AK$3+(N23+AF23)*12*7.57%)*SUM(Fasering!$D$5:$D$11)</f>
        <v>3059.8930059964837</v>
      </c>
      <c r="AU23" s="82">
        <f>($AK$3+(O23+AG23)*12*7.57%)*SUM(Fasering!$D$5:$D$12)</f>
        <v>3894.7526441272021</v>
      </c>
    </row>
    <row r="24" spans="1:47" x14ac:dyDescent="0.3">
      <c r="A24" s="32">
        <f t="shared" si="8"/>
        <v>14</v>
      </c>
      <c r="B24" s="129">
        <v>36058.730000000003</v>
      </c>
      <c r="C24" s="130"/>
      <c r="D24" s="129">
        <f t="shared" si="0"/>
        <v>50489.433746000002</v>
      </c>
      <c r="E24" s="131">
        <f t="shared" si="1"/>
        <v>1251.6003695100881</v>
      </c>
      <c r="F24" s="129">
        <f t="shared" si="2"/>
        <v>4207.4528121666663</v>
      </c>
      <c r="G24" s="131">
        <f t="shared" si="3"/>
        <v>104.30003079250733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2493.2643750341017</v>
      </c>
      <c r="K24" s="45">
        <f>GEW!$E$12+($F24-GEW!$E$12)*SUM(Fasering!$D$5:$D$8)</f>
        <v>2836.2562724349991</v>
      </c>
      <c r="L24" s="45">
        <f>GEW!$E$12+($F24-GEW!$E$12)*SUM(Fasering!$D$5:$D$9)</f>
        <v>3179.2481698358965</v>
      </c>
      <c r="M24" s="45">
        <f>GEW!$E$12+($F24-GEW!$E$12)*SUM(Fasering!$D$5:$D$10)</f>
        <v>3522.2400672367939</v>
      </c>
      <c r="N24" s="45">
        <f>GEW!$E$12+($F24-GEW!$E$12)*SUM(Fasering!$D$5:$D$11)</f>
        <v>3864.4609147657698</v>
      </c>
      <c r="O24" s="72">
        <f>GEW!$E$12+($F24-GEW!$E$12)*SUM(Fasering!$D$5:$D$12)</f>
        <v>4207.4528121666672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6"/>
        <v>0</v>
      </c>
      <c r="Z24" s="131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621.38578836004592</v>
      </c>
      <c r="AJ24" s="112">
        <f>($AK$3+(K24+T24)*12*7.57%)*SUM(Fasering!$D$5:$D$8)</f>
        <v>1104.6980938734121</v>
      </c>
      <c r="AK24" s="9">
        <f>($AK$3+(L24+U24)*12*7.57%)*SUM(Fasering!$D$5:$D$9)</f>
        <v>1680.4568263754577</v>
      </c>
      <c r="AL24" s="9">
        <f>($AK$3+(M24+V24)*12*7.57%)*SUM(Fasering!$D$5:$D$10)</f>
        <v>2348.6619858661829</v>
      </c>
      <c r="AM24" s="9">
        <f>($AK$3+(N24+W24)*12*7.57%)*SUM(Fasering!$D$5:$D$11)</f>
        <v>3107.4999417734371</v>
      </c>
      <c r="AN24" s="82">
        <f>($AK$3+(O24+X24)*12*7.57%)*SUM(Fasering!$D$5:$D$12)</f>
        <v>3960.390134572202</v>
      </c>
      <c r="AO24" s="5">
        <f>($AK$3+(I24+AA24)*12*7.57%)*SUM(Fasering!$D$5)</f>
        <v>0</v>
      </c>
      <c r="AP24" s="112">
        <f>($AK$3+(J24+AB24)*12*7.57%)*SUM(Fasering!$D$5:$D$7)</f>
        <v>621.38578836004592</v>
      </c>
      <c r="AQ24" s="112">
        <f>($AK$3+(K24+AC24)*12*7.57%)*SUM(Fasering!$D$5:$D$8)</f>
        <v>1104.6980938734121</v>
      </c>
      <c r="AR24" s="9">
        <f>($AK$3+(L24+AD24)*12*7.57%)*SUM(Fasering!$D$5:$D$9)</f>
        <v>1680.4568263754577</v>
      </c>
      <c r="AS24" s="9">
        <f>($AK$3+(M24+AE24)*12*7.57%)*SUM(Fasering!$D$5:$D$10)</f>
        <v>2348.6619858661829</v>
      </c>
      <c r="AT24" s="9">
        <f>($AK$3+(N24+AF24)*12*7.57%)*SUM(Fasering!$D$5:$D$11)</f>
        <v>3107.4999417734371</v>
      </c>
      <c r="AU24" s="82">
        <f>($AK$3+(O24+AG24)*12*7.57%)*SUM(Fasering!$D$5:$D$12)</f>
        <v>3960.390134572202</v>
      </c>
    </row>
    <row r="25" spans="1:47" x14ac:dyDescent="0.3">
      <c r="A25" s="32">
        <f t="shared" si="8"/>
        <v>15</v>
      </c>
      <c r="B25" s="129">
        <v>36641.86</v>
      </c>
      <c r="C25" s="130"/>
      <c r="D25" s="129">
        <f t="shared" si="0"/>
        <v>51305.932371999996</v>
      </c>
      <c r="E25" s="131">
        <f t="shared" si="1"/>
        <v>1271.8408417472526</v>
      </c>
      <c r="F25" s="129">
        <f t="shared" si="2"/>
        <v>4275.4943643333327</v>
      </c>
      <c r="G25" s="131">
        <f t="shared" si="3"/>
        <v>105.98673681227105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2510.8574500076734</v>
      </c>
      <c r="K25" s="45">
        <f>GEW!$E$12+($F25-GEW!$E$12)*SUM(Fasering!$D$5:$D$8)</f>
        <v>2863.9435812387728</v>
      </c>
      <c r="L25" s="45">
        <f>GEW!$E$12+($F25-GEW!$E$12)*SUM(Fasering!$D$5:$D$9)</f>
        <v>3217.0297124698727</v>
      </c>
      <c r="M25" s="45">
        <f>GEW!$E$12+($F25-GEW!$E$12)*SUM(Fasering!$D$5:$D$10)</f>
        <v>3570.1158437009726</v>
      </c>
      <c r="N25" s="45">
        <f>GEW!$E$12+($F25-GEW!$E$12)*SUM(Fasering!$D$5:$D$11)</f>
        <v>3922.4082331022337</v>
      </c>
      <c r="O25" s="72">
        <f>GEW!$E$12+($F25-GEW!$E$12)*SUM(Fasering!$D$5:$D$12)</f>
        <v>4275.4943643333336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6"/>
        <v>0</v>
      </c>
      <c r="Z25" s="131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625.51803676092663</v>
      </c>
      <c r="AJ25" s="112">
        <f>($AK$3+(K25+T25)*12*7.57%)*SUM(Fasering!$D$5:$D$8)</f>
        <v>1114.9325413708489</v>
      </c>
      <c r="AK25" s="9">
        <f>($AK$3+(L25+U25)*12*7.57%)*SUM(Fasering!$D$5:$D$9)</f>
        <v>1699.5141665422782</v>
      </c>
      <c r="AL25" s="9">
        <f>($AK$3+(M25+V25)*12*7.57%)*SUM(Fasering!$D$5:$D$10)</f>
        <v>2379.2629122752141</v>
      </c>
      <c r="AM25" s="9">
        <f>($AK$3+(N25+W25)*12*7.57%)*SUM(Fasering!$D$5:$D$11)</f>
        <v>3152.3300305253388</v>
      </c>
      <c r="AN25" s="82">
        <f>($AK$3+(O25+X25)*12*7.57%)*SUM(Fasering!$D$5:$D$12)</f>
        <v>4022.1990805604014</v>
      </c>
      <c r="AO25" s="5">
        <f>($AK$3+(I25+AA25)*12*7.57%)*SUM(Fasering!$D$5)</f>
        <v>0</v>
      </c>
      <c r="AP25" s="112">
        <f>($AK$3+(J25+AB25)*12*7.57%)*SUM(Fasering!$D$5:$D$7)</f>
        <v>625.51803676092663</v>
      </c>
      <c r="AQ25" s="112">
        <f>($AK$3+(K25+AC25)*12*7.57%)*SUM(Fasering!$D$5:$D$8)</f>
        <v>1114.9325413708489</v>
      </c>
      <c r="AR25" s="9">
        <f>($AK$3+(L25+AD25)*12*7.57%)*SUM(Fasering!$D$5:$D$9)</f>
        <v>1699.5141665422782</v>
      </c>
      <c r="AS25" s="9">
        <f>($AK$3+(M25+AE25)*12*7.57%)*SUM(Fasering!$D$5:$D$10)</f>
        <v>2379.2629122752141</v>
      </c>
      <c r="AT25" s="9">
        <f>($AK$3+(N25+AF25)*12*7.57%)*SUM(Fasering!$D$5:$D$11)</f>
        <v>3152.3300305253388</v>
      </c>
      <c r="AU25" s="82">
        <f>($AK$3+(O25+AG25)*12*7.57%)*SUM(Fasering!$D$5:$D$12)</f>
        <v>4022.1990805604014</v>
      </c>
    </row>
    <row r="26" spans="1:47" x14ac:dyDescent="0.3">
      <c r="A26" s="32">
        <f t="shared" si="8"/>
        <v>16</v>
      </c>
      <c r="B26" s="129">
        <v>37530.080000000002</v>
      </c>
      <c r="C26" s="130"/>
      <c r="D26" s="129">
        <f t="shared" si="0"/>
        <v>52549.618016</v>
      </c>
      <c r="E26" s="131">
        <f t="shared" si="1"/>
        <v>1302.6710035473563</v>
      </c>
      <c r="F26" s="129">
        <f t="shared" si="2"/>
        <v>4379.1348346666664</v>
      </c>
      <c r="G26" s="131">
        <f t="shared" si="3"/>
        <v>108.55591696227968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2537.6551127124312</v>
      </c>
      <c r="K26" s="45">
        <f>GEW!$E$12+($F26-GEW!$E$12)*SUM(Fasering!$D$5:$D$8)</f>
        <v>2906.1167183191637</v>
      </c>
      <c r="L26" s="45">
        <f>GEW!$E$12+($F26-GEW!$E$12)*SUM(Fasering!$D$5:$D$9)</f>
        <v>3274.5783239258963</v>
      </c>
      <c r="M26" s="45">
        <f>GEW!$E$12+($F26-GEW!$E$12)*SUM(Fasering!$D$5:$D$10)</f>
        <v>3643.0399295326288</v>
      </c>
      <c r="N26" s="45">
        <f>GEW!$E$12+($F26-GEW!$E$12)*SUM(Fasering!$D$5:$D$11)</f>
        <v>4010.6732290599348</v>
      </c>
      <c r="O26" s="72">
        <f>GEW!$E$12+($F26-GEW!$E$12)*SUM(Fasering!$D$5:$D$12)</f>
        <v>4379.1348346666673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6"/>
        <v>0</v>
      </c>
      <c r="Z26" s="131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631.81225190099872</v>
      </c>
      <c r="AJ26" s="112">
        <f>($AK$3+(K26+T26)*12*7.57%)*SUM(Fasering!$D$5:$D$8)</f>
        <v>1130.5215883349454</v>
      </c>
      <c r="AK26" s="9">
        <f>($AK$3+(L26+U26)*12*7.57%)*SUM(Fasering!$D$5:$D$9)</f>
        <v>1728.542188909458</v>
      </c>
      <c r="AL26" s="9">
        <f>($AK$3+(M26+V26)*12*7.57%)*SUM(Fasering!$D$5:$D$10)</f>
        <v>2425.8740536245368</v>
      </c>
      <c r="AM26" s="9">
        <f>($AK$3+(N26+W26)*12*7.57%)*SUM(Fasering!$D$5:$D$11)</f>
        <v>3220.6149437200193</v>
      </c>
      <c r="AN26" s="82">
        <f>($AK$3+(O26+X26)*12*7.57%)*SUM(Fasering!$D$5:$D$12)</f>
        <v>4116.3460838112014</v>
      </c>
      <c r="AO26" s="5">
        <f>($AK$3+(I26+AA26)*12*7.57%)*SUM(Fasering!$D$5)</f>
        <v>0</v>
      </c>
      <c r="AP26" s="112">
        <f>($AK$3+(J26+AB26)*12*7.57%)*SUM(Fasering!$D$5:$D$7)</f>
        <v>631.81225190099872</v>
      </c>
      <c r="AQ26" s="112">
        <f>($AK$3+(K26+AC26)*12*7.57%)*SUM(Fasering!$D$5:$D$8)</f>
        <v>1130.5215883349454</v>
      </c>
      <c r="AR26" s="9">
        <f>($AK$3+(L26+AD26)*12*7.57%)*SUM(Fasering!$D$5:$D$9)</f>
        <v>1728.542188909458</v>
      </c>
      <c r="AS26" s="9">
        <f>($AK$3+(M26+AE26)*12*7.57%)*SUM(Fasering!$D$5:$D$10)</f>
        <v>2425.8740536245368</v>
      </c>
      <c r="AT26" s="9">
        <f>($AK$3+(N26+AF26)*12*7.57%)*SUM(Fasering!$D$5:$D$11)</f>
        <v>3220.6149437200193</v>
      </c>
      <c r="AU26" s="82">
        <f>($AK$3+(O26+AG26)*12*7.57%)*SUM(Fasering!$D$5:$D$12)</f>
        <v>4116.3460838112014</v>
      </c>
    </row>
    <row r="27" spans="1:47" x14ac:dyDescent="0.3">
      <c r="A27" s="32">
        <f t="shared" si="8"/>
        <v>17</v>
      </c>
      <c r="B27" s="129">
        <v>37844.61</v>
      </c>
      <c r="C27" s="130"/>
      <c r="D27" s="129">
        <f t="shared" si="0"/>
        <v>52990.022921999996</v>
      </c>
      <c r="E27" s="131">
        <f t="shared" si="1"/>
        <v>1313.588355994933</v>
      </c>
      <c r="F27" s="129">
        <f t="shared" si="2"/>
        <v>4415.8352434999997</v>
      </c>
      <c r="G27" s="131">
        <f t="shared" si="3"/>
        <v>109.46569633291108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2547.144505937677</v>
      </c>
      <c r="K27" s="45">
        <f>GEW!$E$12+($F27-GEW!$E$12)*SUM(Fasering!$D$5:$D$8)</f>
        <v>2921.0507625941127</v>
      </c>
      <c r="L27" s="45">
        <f>GEW!$E$12+($F27-GEW!$E$12)*SUM(Fasering!$D$5:$D$9)</f>
        <v>3294.9570192505489</v>
      </c>
      <c r="M27" s="45">
        <f>GEW!$E$12+($F27-GEW!$E$12)*SUM(Fasering!$D$5:$D$10)</f>
        <v>3668.8632759069847</v>
      </c>
      <c r="N27" s="45">
        <f>GEW!$E$12+($F27-GEW!$E$12)*SUM(Fasering!$D$5:$D$11)</f>
        <v>4041.9289868435644</v>
      </c>
      <c r="O27" s="72">
        <f>GEW!$E$12+($F27-GEW!$E$12)*SUM(Fasering!$D$5:$D$12)</f>
        <v>4415.8352435000006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6"/>
        <v>0</v>
      </c>
      <c r="Z27" s="131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634.04111354339261</v>
      </c>
      <c r="AJ27" s="112">
        <f>($AK$3+(K27+T27)*12*7.57%)*SUM(Fasering!$D$5:$D$8)</f>
        <v>1136.0418681548292</v>
      </c>
      <c r="AK27" s="9">
        <f>($AK$3+(L27+U27)*12*7.57%)*SUM(Fasering!$D$5:$D$9)</f>
        <v>1738.8213808609441</v>
      </c>
      <c r="AL27" s="9">
        <f>($AK$3+(M27+V27)*12*7.57%)*SUM(Fasering!$D$5:$D$10)</f>
        <v>2442.3796516617372</v>
      </c>
      <c r="AM27" s="9">
        <f>($AK$3+(N27+W27)*12*7.57%)*SUM(Fasering!$D$5:$D$11)</f>
        <v>3244.7955000541742</v>
      </c>
      <c r="AN27" s="82">
        <f>($AK$3+(O27+X27)*12*7.57%)*SUM(Fasering!$D$5:$D$12)</f>
        <v>4149.6847351954011</v>
      </c>
      <c r="AO27" s="5">
        <f>($AK$3+(I27+AA27)*12*7.57%)*SUM(Fasering!$D$5)</f>
        <v>0</v>
      </c>
      <c r="AP27" s="112">
        <f>($AK$3+(J27+AB27)*12*7.57%)*SUM(Fasering!$D$5:$D$7)</f>
        <v>634.04111354339261</v>
      </c>
      <c r="AQ27" s="112">
        <f>($AK$3+(K27+AC27)*12*7.57%)*SUM(Fasering!$D$5:$D$8)</f>
        <v>1136.0418681548292</v>
      </c>
      <c r="AR27" s="9">
        <f>($AK$3+(L27+AD27)*12*7.57%)*SUM(Fasering!$D$5:$D$9)</f>
        <v>1738.8213808609441</v>
      </c>
      <c r="AS27" s="9">
        <f>($AK$3+(M27+AE27)*12*7.57%)*SUM(Fasering!$D$5:$D$10)</f>
        <v>2442.3796516617372</v>
      </c>
      <c r="AT27" s="9">
        <f>($AK$3+(N27+AF27)*12*7.57%)*SUM(Fasering!$D$5:$D$11)</f>
        <v>3244.7955000541742</v>
      </c>
      <c r="AU27" s="82">
        <f>($AK$3+(O27+AG27)*12*7.57%)*SUM(Fasering!$D$5:$D$12)</f>
        <v>4149.6847351954011</v>
      </c>
    </row>
    <row r="28" spans="1:47" x14ac:dyDescent="0.3">
      <c r="A28" s="32">
        <f t="shared" si="8"/>
        <v>18</v>
      </c>
      <c r="B28" s="129">
        <v>39001.449999999997</v>
      </c>
      <c r="C28" s="130"/>
      <c r="D28" s="129">
        <f t="shared" si="0"/>
        <v>54609.830289999991</v>
      </c>
      <c r="E28" s="131">
        <f t="shared" si="1"/>
        <v>1353.7423317856512</v>
      </c>
      <c r="F28" s="129">
        <f t="shared" si="2"/>
        <v>4550.8191908333329</v>
      </c>
      <c r="G28" s="131">
        <f t="shared" si="3"/>
        <v>112.8118609821376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2582.0464537922312</v>
      </c>
      <c r="K28" s="45">
        <f>GEW!$E$12+($F28-GEW!$E$12)*SUM(Fasering!$D$5:$D$8)</f>
        <v>2975.978113813494</v>
      </c>
      <c r="L28" s="45">
        <f>GEW!$E$12+($F28-GEW!$E$12)*SUM(Fasering!$D$5:$D$9)</f>
        <v>3369.9097738347573</v>
      </c>
      <c r="M28" s="45">
        <f>GEW!$E$12+($F28-GEW!$E$12)*SUM(Fasering!$D$5:$D$10)</f>
        <v>3763.8414338560196</v>
      </c>
      <c r="N28" s="45">
        <f>GEW!$E$12+($F28-GEW!$E$12)*SUM(Fasering!$D$5:$D$11)</f>
        <v>4156.8875308120705</v>
      </c>
      <c r="O28" s="72">
        <f>GEW!$E$12+($F28-GEW!$E$12)*SUM(Fasering!$D$5:$D$12)</f>
        <v>4550.8191908333338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6"/>
        <v>0</v>
      </c>
      <c r="Z28" s="131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642.23885716844143</v>
      </c>
      <c r="AJ28" s="112">
        <f>($AK$3+(K28+T28)*12*7.57%)*SUM(Fasering!$D$5:$D$8)</f>
        <v>1156.3454338141762</v>
      </c>
      <c r="AK28" s="9">
        <f>($AK$3+(L28+U28)*12*7.57%)*SUM(Fasering!$D$5:$D$9)</f>
        <v>1776.6282050658124</v>
      </c>
      <c r="AL28" s="9">
        <f>($AK$3+(M28+V28)*12*7.57%)*SUM(Fasering!$D$5:$D$10)</f>
        <v>2503.0871709233493</v>
      </c>
      <c r="AM28" s="9">
        <f>($AK$3+(N28+W28)*12*7.57%)*SUM(Fasering!$D$5:$D$11)</f>
        <v>3333.7314832341681</v>
      </c>
      <c r="AN28" s="82">
        <f>($AK$3+(O28+X28)*12*7.57%)*SUM(Fasering!$D$5:$D$12)</f>
        <v>4272.3041529530019</v>
      </c>
      <c r="AO28" s="5">
        <f>($AK$3+(I28+AA28)*12*7.57%)*SUM(Fasering!$D$5)</f>
        <v>0</v>
      </c>
      <c r="AP28" s="112">
        <f>($AK$3+(J28+AB28)*12*7.57%)*SUM(Fasering!$D$5:$D$7)</f>
        <v>642.23885716844143</v>
      </c>
      <c r="AQ28" s="112">
        <f>($AK$3+(K28+AC28)*12*7.57%)*SUM(Fasering!$D$5:$D$8)</f>
        <v>1156.3454338141762</v>
      </c>
      <c r="AR28" s="9">
        <f>($AK$3+(L28+AD28)*12*7.57%)*SUM(Fasering!$D$5:$D$9)</f>
        <v>1776.6282050658124</v>
      </c>
      <c r="AS28" s="9">
        <f>($AK$3+(M28+AE28)*12*7.57%)*SUM(Fasering!$D$5:$D$10)</f>
        <v>2503.0871709233493</v>
      </c>
      <c r="AT28" s="9">
        <f>($AK$3+(N28+AF28)*12*7.57%)*SUM(Fasering!$D$5:$D$11)</f>
        <v>3333.7314832341681</v>
      </c>
      <c r="AU28" s="82">
        <f>($AK$3+(O28+AG28)*12*7.57%)*SUM(Fasering!$D$5:$D$12)</f>
        <v>4272.3041529530019</v>
      </c>
    </row>
    <row r="29" spans="1:47" x14ac:dyDescent="0.3">
      <c r="A29" s="32">
        <f t="shared" si="8"/>
        <v>19</v>
      </c>
      <c r="B29" s="129">
        <v>39046.949999999997</v>
      </c>
      <c r="C29" s="130"/>
      <c r="D29" s="129">
        <f t="shared" si="0"/>
        <v>54673.539389999991</v>
      </c>
      <c r="E29" s="131">
        <f t="shared" si="1"/>
        <v>1355.3216391215642</v>
      </c>
      <c r="F29" s="129">
        <f t="shared" si="2"/>
        <v>4556.1282824999998</v>
      </c>
      <c r="G29" s="131">
        <f t="shared" si="3"/>
        <v>112.94346992679704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2583.4191921375359</v>
      </c>
      <c r="K29" s="45">
        <f>GEW!$E$12+($F29-GEW!$E$12)*SUM(Fasering!$D$5:$D$8)</f>
        <v>2978.1384769410506</v>
      </c>
      <c r="L29" s="45">
        <f>GEW!$E$12+($F29-GEW!$E$12)*SUM(Fasering!$D$5:$D$9)</f>
        <v>3372.8577617445644</v>
      </c>
      <c r="M29" s="45">
        <f>GEW!$E$12+($F29-GEW!$E$12)*SUM(Fasering!$D$5:$D$10)</f>
        <v>3767.5770465480791</v>
      </c>
      <c r="N29" s="45">
        <f>GEW!$E$12+($F29-GEW!$E$12)*SUM(Fasering!$D$5:$D$11)</f>
        <v>4161.408997696486</v>
      </c>
      <c r="O29" s="72">
        <f>GEW!$E$12+($F29-GEW!$E$12)*SUM(Fasering!$D$5:$D$12)</f>
        <v>4556.1282825000008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6"/>
        <v>0</v>
      </c>
      <c r="Z29" s="131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642.56128493281653</v>
      </c>
      <c r="AJ29" s="112">
        <f>($AK$3+(K29+T29)*12*7.57%)*SUM(Fasering!$D$5:$D$8)</f>
        <v>1157.1439990760107</v>
      </c>
      <c r="AK29" s="9">
        <f>($AK$3+(L29+U29)*12*7.57%)*SUM(Fasering!$D$5:$D$9)</f>
        <v>1778.115195921351</v>
      </c>
      <c r="AL29" s="9">
        <f>($AK$3+(M29+V29)*12*7.57%)*SUM(Fasering!$D$5:$D$10)</f>
        <v>2505.4748754688389</v>
      </c>
      <c r="AM29" s="9">
        <f>($AK$3+(N29+W29)*12*7.57%)*SUM(Fasering!$D$5:$D$11)</f>
        <v>3337.2294494478965</v>
      </c>
      <c r="AN29" s="82">
        <f>($AK$3+(O29+X29)*12*7.57%)*SUM(Fasering!$D$5:$D$12)</f>
        <v>4277.1269318230015</v>
      </c>
      <c r="AO29" s="5">
        <f>($AK$3+(I29+AA29)*12*7.57%)*SUM(Fasering!$D$5)</f>
        <v>0</v>
      </c>
      <c r="AP29" s="112">
        <f>($AK$3+(J29+AB29)*12*7.57%)*SUM(Fasering!$D$5:$D$7)</f>
        <v>642.56128493281653</v>
      </c>
      <c r="AQ29" s="112">
        <f>($AK$3+(K29+AC29)*12*7.57%)*SUM(Fasering!$D$5:$D$8)</f>
        <v>1157.1439990760107</v>
      </c>
      <c r="AR29" s="9">
        <f>($AK$3+(L29+AD29)*12*7.57%)*SUM(Fasering!$D$5:$D$9)</f>
        <v>1778.115195921351</v>
      </c>
      <c r="AS29" s="9">
        <f>($AK$3+(M29+AE29)*12*7.57%)*SUM(Fasering!$D$5:$D$10)</f>
        <v>2505.4748754688389</v>
      </c>
      <c r="AT29" s="9">
        <f>($AK$3+(N29+AF29)*12*7.57%)*SUM(Fasering!$D$5:$D$11)</f>
        <v>3337.2294494478965</v>
      </c>
      <c r="AU29" s="82">
        <f>($AK$3+(O29+AG29)*12*7.57%)*SUM(Fasering!$D$5:$D$12)</f>
        <v>4277.1269318230015</v>
      </c>
    </row>
    <row r="30" spans="1:47" x14ac:dyDescent="0.3">
      <c r="A30" s="32">
        <f t="shared" si="8"/>
        <v>20</v>
      </c>
      <c r="B30" s="129">
        <v>40472.800000000003</v>
      </c>
      <c r="C30" s="130"/>
      <c r="D30" s="129">
        <f t="shared" si="0"/>
        <v>56670.014559999996</v>
      </c>
      <c r="E30" s="131">
        <f t="shared" si="1"/>
        <v>1404.8129658229198</v>
      </c>
      <c r="F30" s="129">
        <f t="shared" si="2"/>
        <v>4722.501213333333</v>
      </c>
      <c r="G30" s="131">
        <f t="shared" si="3"/>
        <v>117.06774715190997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2626.4371914705607</v>
      </c>
      <c r="K30" s="45">
        <f>GEW!$E$12+($F30-GEW!$E$12)*SUM(Fasering!$D$5:$D$8)</f>
        <v>3045.8385596976586</v>
      </c>
      <c r="L30" s="45">
        <f>GEW!$E$12+($F30-GEW!$E$12)*SUM(Fasering!$D$5:$D$9)</f>
        <v>3465.2399279247566</v>
      </c>
      <c r="M30" s="45">
        <f>GEW!$E$12+($F30-GEW!$E$12)*SUM(Fasering!$D$5:$D$10)</f>
        <v>3884.6412961518545</v>
      </c>
      <c r="N30" s="45">
        <f>GEW!$E$12+($F30-GEW!$E$12)*SUM(Fasering!$D$5:$D$11)</f>
        <v>4303.099845106236</v>
      </c>
      <c r="O30" s="72">
        <f>GEW!$E$12+($F30-GEW!$E$12)*SUM(Fasering!$D$5:$D$12)</f>
        <v>4722.5012133333339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6"/>
        <v>0</v>
      </c>
      <c r="Z30" s="131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652.66532070939434</v>
      </c>
      <c r="AJ30" s="112">
        <f>($AK$3+(K30+T30)*12*7.57%)*SUM(Fasering!$D$5:$D$8)</f>
        <v>1182.1689282757093</v>
      </c>
      <c r="AK30" s="9">
        <f>($AK$3+(L30+U30)*12*7.57%)*SUM(Fasering!$D$5:$D$9)</f>
        <v>1824.7135675998122</v>
      </c>
      <c r="AL30" s="9">
        <f>($AK$3+(M30+V30)*12*7.57%)*SUM(Fasering!$D$5:$D$10)</f>
        <v>2580.2992386817027</v>
      </c>
      <c r="AM30" s="9">
        <f>($AK$3+(N30+W30)*12*7.57%)*SUM(Fasering!$D$5:$D$11)</f>
        <v>3446.8464851807498</v>
      </c>
      <c r="AN30" s="82">
        <f>($AK$3+(O30+X30)*12*7.57%)*SUM(Fasering!$D$5:$D$12)</f>
        <v>4428.2601021920018</v>
      </c>
      <c r="AO30" s="5">
        <f>($AK$3+(I30+AA30)*12*7.57%)*SUM(Fasering!$D$5)</f>
        <v>0</v>
      </c>
      <c r="AP30" s="112">
        <f>($AK$3+(J30+AB30)*12*7.57%)*SUM(Fasering!$D$5:$D$7)</f>
        <v>652.66532070939434</v>
      </c>
      <c r="AQ30" s="112">
        <f>($AK$3+(K30+AC30)*12*7.57%)*SUM(Fasering!$D$5:$D$8)</f>
        <v>1182.1689282757093</v>
      </c>
      <c r="AR30" s="9">
        <f>($AK$3+(L30+AD30)*12*7.57%)*SUM(Fasering!$D$5:$D$9)</f>
        <v>1824.7135675998122</v>
      </c>
      <c r="AS30" s="9">
        <f>($AK$3+(M30+AE30)*12*7.57%)*SUM(Fasering!$D$5:$D$10)</f>
        <v>2580.2992386817027</v>
      </c>
      <c r="AT30" s="9">
        <f>($AK$3+(N30+AF30)*12*7.57%)*SUM(Fasering!$D$5:$D$11)</f>
        <v>3446.8464851807498</v>
      </c>
      <c r="AU30" s="82">
        <f>($AK$3+(O30+AG30)*12*7.57%)*SUM(Fasering!$D$5:$D$12)</f>
        <v>4428.2601021920018</v>
      </c>
    </row>
    <row r="31" spans="1:47" x14ac:dyDescent="0.3">
      <c r="A31" s="32">
        <f t="shared" si="8"/>
        <v>21</v>
      </c>
      <c r="B31" s="129">
        <v>40506.44</v>
      </c>
      <c r="C31" s="130"/>
      <c r="D31" s="129">
        <f t="shared" si="0"/>
        <v>56717.117288000001</v>
      </c>
      <c r="E31" s="131">
        <f t="shared" si="1"/>
        <v>1405.9806119499553</v>
      </c>
      <c r="F31" s="129">
        <f t="shared" si="2"/>
        <v>4726.4264406666662</v>
      </c>
      <c r="G31" s="131">
        <f t="shared" si="3"/>
        <v>117.16505099582959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2627.4521127438807</v>
      </c>
      <c r="K31" s="45">
        <f>GEW!$E$12+($F31-GEW!$E$12)*SUM(Fasering!$D$5:$D$8)</f>
        <v>3047.435803996801</v>
      </c>
      <c r="L31" s="45">
        <f>GEW!$E$12+($F31-GEW!$E$12)*SUM(Fasering!$D$5:$D$9)</f>
        <v>3467.4194952497219</v>
      </c>
      <c r="M31" s="45">
        <f>GEW!$E$12+($F31-GEW!$E$12)*SUM(Fasering!$D$5:$D$10)</f>
        <v>3887.4031865026427</v>
      </c>
      <c r="N31" s="45">
        <f>GEW!$E$12+($F31-GEW!$E$12)*SUM(Fasering!$D$5:$D$11)</f>
        <v>4306.4427494137462</v>
      </c>
      <c r="O31" s="72">
        <f>GEW!$E$12+($F31-GEW!$E$12)*SUM(Fasering!$D$5:$D$12)</f>
        <v>4726.4264406666671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6"/>
        <v>0</v>
      </c>
      <c r="Z31" s="131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652.90370466529725</v>
      </c>
      <c r="AJ31" s="112">
        <f>($AK$3+(K31+T31)*12*7.57%)*SUM(Fasering!$D$5:$D$8)</f>
        <v>1182.7593400429205</v>
      </c>
      <c r="AK31" s="9">
        <f>($AK$3+(L31+U31)*12*7.57%)*SUM(Fasering!$D$5:$D$9)</f>
        <v>1825.8129603993798</v>
      </c>
      <c r="AL31" s="9">
        <f>($AK$3+(M31+V31)*12*7.57%)*SUM(Fasering!$D$5:$D$10)</f>
        <v>2582.0645657346754</v>
      </c>
      <c r="AM31" s="9">
        <f>($AK$3+(N31+W31)*12*7.57%)*SUM(Fasering!$D$5:$D$11)</f>
        <v>3449.4326738275595</v>
      </c>
      <c r="AN31" s="82">
        <f>($AK$3+(O31+X31)*12*7.57%)*SUM(Fasering!$D$5:$D$12)</f>
        <v>4431.8257787016018</v>
      </c>
      <c r="AO31" s="5">
        <f>($AK$3+(I31+AA31)*12*7.57%)*SUM(Fasering!$D$5)</f>
        <v>0</v>
      </c>
      <c r="AP31" s="112">
        <f>($AK$3+(J31+AB31)*12*7.57%)*SUM(Fasering!$D$5:$D$7)</f>
        <v>652.90370466529725</v>
      </c>
      <c r="AQ31" s="112">
        <f>($AK$3+(K31+AC31)*12*7.57%)*SUM(Fasering!$D$5:$D$8)</f>
        <v>1182.7593400429205</v>
      </c>
      <c r="AR31" s="9">
        <f>($AK$3+(L31+AD31)*12*7.57%)*SUM(Fasering!$D$5:$D$9)</f>
        <v>1825.8129603993798</v>
      </c>
      <c r="AS31" s="9">
        <f>($AK$3+(M31+AE31)*12*7.57%)*SUM(Fasering!$D$5:$D$10)</f>
        <v>2582.0645657346754</v>
      </c>
      <c r="AT31" s="9">
        <f>($AK$3+(N31+AF31)*12*7.57%)*SUM(Fasering!$D$5:$D$11)</f>
        <v>3449.4326738275595</v>
      </c>
      <c r="AU31" s="82">
        <f>($AK$3+(O31+AG31)*12*7.57%)*SUM(Fasering!$D$5:$D$12)</f>
        <v>4431.8257787016018</v>
      </c>
    </row>
    <row r="32" spans="1:47" x14ac:dyDescent="0.3">
      <c r="A32" s="32">
        <f t="shared" si="8"/>
        <v>22</v>
      </c>
      <c r="B32" s="129">
        <v>41944.17</v>
      </c>
      <c r="C32" s="130"/>
      <c r="D32" s="129">
        <f t="shared" si="0"/>
        <v>58730.226833999994</v>
      </c>
      <c r="E32" s="131">
        <f t="shared" si="1"/>
        <v>1455.8842940612146</v>
      </c>
      <c r="F32" s="129">
        <f t="shared" si="2"/>
        <v>4894.1855694999995</v>
      </c>
      <c r="G32" s="131">
        <f t="shared" si="3"/>
        <v>121.32369117176789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2670.8285325503607</v>
      </c>
      <c r="K32" s="45">
        <f>GEW!$E$12+($F32-GEW!$E$12)*SUM(Fasering!$D$5:$D$8)</f>
        <v>3115.6999551919889</v>
      </c>
      <c r="L32" s="45">
        <f>GEW!$E$12+($F32-GEW!$E$12)*SUM(Fasering!$D$5:$D$9)</f>
        <v>3560.5713778336176</v>
      </c>
      <c r="M32" s="45">
        <f>GEW!$E$12+($F32-GEW!$E$12)*SUM(Fasering!$D$5:$D$10)</f>
        <v>4005.4428004752463</v>
      </c>
      <c r="N32" s="45">
        <f>GEW!$E$12+($F32-GEW!$E$12)*SUM(Fasering!$D$5:$D$11)</f>
        <v>4449.3141468583717</v>
      </c>
      <c r="O32" s="72">
        <f>GEW!$E$12+($F32-GEW!$E$12)*SUM(Fasering!$D$5:$D$12)</f>
        <v>4894.1855695000004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6"/>
        <v>0</v>
      </c>
      <c r="Z32" s="131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663.09192597683705</v>
      </c>
      <c r="AJ32" s="112">
        <f>($AK$3+(K32+T32)*12*7.57%)*SUM(Fasering!$D$5:$D$8)</f>
        <v>1207.9927737549401</v>
      </c>
      <c r="AK32" s="9">
        <f>($AK$3+(L32+U32)*12*7.57%)*SUM(Fasering!$D$5:$D$9)</f>
        <v>1872.7995837561664</v>
      </c>
      <c r="AL32" s="9">
        <f>($AK$3+(M32+V32)*12*7.57%)*SUM(Fasering!$D$5:$D$10)</f>
        <v>2657.5123559805161</v>
      </c>
      <c r="AM32" s="9">
        <f>($AK$3+(N32+W32)*12*7.57%)*SUM(Fasering!$D$5:$D$11)</f>
        <v>3559.9630246948991</v>
      </c>
      <c r="AN32" s="82">
        <f>($AK$3+(O32+X32)*12*7.57%)*SUM(Fasering!$D$5:$D$12)</f>
        <v>4584.2181713338014</v>
      </c>
      <c r="AO32" s="5">
        <f>($AK$3+(I32+AA32)*12*7.57%)*SUM(Fasering!$D$5)</f>
        <v>0</v>
      </c>
      <c r="AP32" s="112">
        <f>($AK$3+(J32+AB32)*12*7.57%)*SUM(Fasering!$D$5:$D$7)</f>
        <v>663.09192597683705</v>
      </c>
      <c r="AQ32" s="112">
        <f>($AK$3+(K32+AC32)*12*7.57%)*SUM(Fasering!$D$5:$D$8)</f>
        <v>1207.9927737549401</v>
      </c>
      <c r="AR32" s="9">
        <f>($AK$3+(L32+AD32)*12*7.57%)*SUM(Fasering!$D$5:$D$9)</f>
        <v>1872.7995837561664</v>
      </c>
      <c r="AS32" s="9">
        <f>($AK$3+(M32+AE32)*12*7.57%)*SUM(Fasering!$D$5:$D$10)</f>
        <v>2657.5123559805161</v>
      </c>
      <c r="AT32" s="9">
        <f>($AK$3+(N32+AF32)*12*7.57%)*SUM(Fasering!$D$5:$D$11)</f>
        <v>3559.9630246948991</v>
      </c>
      <c r="AU32" s="82">
        <f>($AK$3+(O32+AG32)*12*7.57%)*SUM(Fasering!$D$5:$D$12)</f>
        <v>4584.2181713338014</v>
      </c>
    </row>
    <row r="33" spans="1:47" x14ac:dyDescent="0.3">
      <c r="A33" s="32">
        <f t="shared" si="8"/>
        <v>23</v>
      </c>
      <c r="B33" s="129">
        <v>43415.519999999997</v>
      </c>
      <c r="C33" s="130"/>
      <c r="D33" s="129">
        <f t="shared" si="0"/>
        <v>60790.411103999992</v>
      </c>
      <c r="E33" s="131">
        <f t="shared" si="1"/>
        <v>1506.9549280984829</v>
      </c>
      <c r="F33" s="129">
        <f t="shared" si="2"/>
        <v>5065.8675919999987</v>
      </c>
      <c r="G33" s="131">
        <f t="shared" si="3"/>
        <v>125.57957734154023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2715.2192702286902</v>
      </c>
      <c r="K33" s="45">
        <f>GEW!$E$12+($F33-GEW!$E$12)*SUM(Fasering!$D$5:$D$8)</f>
        <v>3185.5604010761535</v>
      </c>
      <c r="L33" s="45">
        <f>GEW!$E$12+($F33-GEW!$E$12)*SUM(Fasering!$D$5:$D$9)</f>
        <v>3655.9015319236169</v>
      </c>
      <c r="M33" s="45">
        <f>GEW!$E$12+($F33-GEW!$E$12)*SUM(Fasering!$D$5:$D$10)</f>
        <v>4126.2426627710802</v>
      </c>
      <c r="N33" s="45">
        <f>GEW!$E$12+($F33-GEW!$E$12)*SUM(Fasering!$D$5:$D$11)</f>
        <v>4595.5264611525363</v>
      </c>
      <c r="O33" s="72">
        <f>GEW!$E$12+($F33-GEW!$E$12)*SUM(Fasering!$D$5:$D$12)</f>
        <v>5065.8675919999996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6"/>
        <v>0</v>
      </c>
      <c r="Z33" s="131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673.51838951778984</v>
      </c>
      <c r="AJ33" s="112">
        <f>($AK$3+(K33+T33)*12*7.57%)*SUM(Fasering!$D$5:$D$8)</f>
        <v>1233.8162682164734</v>
      </c>
      <c r="AK33" s="9">
        <f>($AK$3+(L33+U33)*12*7.57%)*SUM(Fasering!$D$5:$D$9)</f>
        <v>1920.8849462901665</v>
      </c>
      <c r="AL33" s="9">
        <f>($AK$3+(M33+V33)*12*7.57%)*SUM(Fasering!$D$5:$D$10)</f>
        <v>2734.7244237388686</v>
      </c>
      <c r="AM33" s="9">
        <f>($AK$3+(N33+W33)*12*7.57%)*SUM(Fasering!$D$5:$D$11)</f>
        <v>3673.0780266414804</v>
      </c>
      <c r="AN33" s="82">
        <f>($AK$3+(O33+X33)*12*7.57%)*SUM(Fasering!$D$5:$D$12)</f>
        <v>4740.1741205728013</v>
      </c>
      <c r="AO33" s="5">
        <f>($AK$3+(I33+AA33)*12*7.57%)*SUM(Fasering!$D$5)</f>
        <v>0</v>
      </c>
      <c r="AP33" s="112">
        <f>($AK$3+(J33+AB33)*12*7.57%)*SUM(Fasering!$D$5:$D$7)</f>
        <v>673.51838951778984</v>
      </c>
      <c r="AQ33" s="112">
        <f>($AK$3+(K33+AC33)*12*7.57%)*SUM(Fasering!$D$5:$D$8)</f>
        <v>1233.8162682164734</v>
      </c>
      <c r="AR33" s="9">
        <f>($AK$3+(L33+AD33)*12*7.57%)*SUM(Fasering!$D$5:$D$9)</f>
        <v>1920.8849462901665</v>
      </c>
      <c r="AS33" s="9">
        <f>($AK$3+(M33+AE33)*12*7.57%)*SUM(Fasering!$D$5:$D$10)</f>
        <v>2734.7244237388686</v>
      </c>
      <c r="AT33" s="9">
        <f>($AK$3+(N33+AF33)*12*7.57%)*SUM(Fasering!$D$5:$D$11)</f>
        <v>3673.0780266414804</v>
      </c>
      <c r="AU33" s="82">
        <f>($AK$3+(O33+AG33)*12*7.57%)*SUM(Fasering!$D$5:$D$12)</f>
        <v>4740.1741205728013</v>
      </c>
    </row>
    <row r="34" spans="1:47" x14ac:dyDescent="0.3">
      <c r="A34" s="32">
        <f t="shared" si="8"/>
        <v>24</v>
      </c>
      <c r="B34" s="129">
        <v>44853.25</v>
      </c>
      <c r="C34" s="130"/>
      <c r="D34" s="129">
        <f t="shared" si="0"/>
        <v>62803.520649999999</v>
      </c>
      <c r="E34" s="131">
        <f t="shared" si="1"/>
        <v>1556.8586102097427</v>
      </c>
      <c r="F34" s="129">
        <f t="shared" si="2"/>
        <v>5233.6267208333329</v>
      </c>
      <c r="G34" s="131">
        <f t="shared" si="3"/>
        <v>129.73821751747855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2758.5956900351707</v>
      </c>
      <c r="K34" s="45">
        <f>GEW!$E$12+($F34-GEW!$E$12)*SUM(Fasering!$D$5:$D$8)</f>
        <v>3253.8245522713419</v>
      </c>
      <c r="L34" s="45">
        <f>GEW!$E$12+($F34-GEW!$E$12)*SUM(Fasering!$D$5:$D$9)</f>
        <v>3749.053414507513</v>
      </c>
      <c r="M34" s="45">
        <f>GEW!$E$12+($F34-GEW!$E$12)*SUM(Fasering!$D$5:$D$10)</f>
        <v>4244.2822767436846</v>
      </c>
      <c r="N34" s="45">
        <f>GEW!$E$12+($F34-GEW!$E$12)*SUM(Fasering!$D$5:$D$11)</f>
        <v>4738.3978585971627</v>
      </c>
      <c r="O34" s="72">
        <f>GEW!$E$12+($F34-GEW!$E$12)*SUM(Fasering!$D$5:$D$12)</f>
        <v>5233.6267208333338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6"/>
        <v>0</v>
      </c>
      <c r="Z34" s="131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683.70661082932986</v>
      </c>
      <c r="AJ34" s="112">
        <f>($AK$3+(K34+T34)*12*7.57%)*SUM(Fasering!$D$5:$D$8)</f>
        <v>1259.0497019284933</v>
      </c>
      <c r="AK34" s="9">
        <f>($AK$3+(L34+U34)*12*7.57%)*SUM(Fasering!$D$5:$D$9)</f>
        <v>1967.8715696469533</v>
      </c>
      <c r="AL34" s="9">
        <f>($AK$3+(M34+V34)*12*7.57%)*SUM(Fasering!$D$5:$D$10)</f>
        <v>2810.1722139847102</v>
      </c>
      <c r="AM34" s="9">
        <f>($AK$3+(N34+W34)*12*7.57%)*SUM(Fasering!$D$5:$D$11)</f>
        <v>3783.60837750882</v>
      </c>
      <c r="AN34" s="82">
        <f>($AK$3+(O34+X34)*12*7.57%)*SUM(Fasering!$D$5:$D$12)</f>
        <v>4892.5665132050017</v>
      </c>
      <c r="AO34" s="5">
        <f>($AK$3+(I34+AA34)*12*7.57%)*SUM(Fasering!$D$5)</f>
        <v>0</v>
      </c>
      <c r="AP34" s="112">
        <f>($AK$3+(J34+AB34)*12*7.57%)*SUM(Fasering!$D$5:$D$7)</f>
        <v>683.70661082932986</v>
      </c>
      <c r="AQ34" s="112">
        <f>($AK$3+(K34+AC34)*12*7.57%)*SUM(Fasering!$D$5:$D$8)</f>
        <v>1259.0497019284933</v>
      </c>
      <c r="AR34" s="9">
        <f>($AK$3+(L34+AD34)*12*7.57%)*SUM(Fasering!$D$5:$D$9)</f>
        <v>1967.8715696469533</v>
      </c>
      <c r="AS34" s="9">
        <f>($AK$3+(M34+AE34)*12*7.57%)*SUM(Fasering!$D$5:$D$10)</f>
        <v>2810.1722139847102</v>
      </c>
      <c r="AT34" s="9">
        <f>($AK$3+(N34+AF34)*12*7.57%)*SUM(Fasering!$D$5:$D$11)</f>
        <v>3783.60837750882</v>
      </c>
      <c r="AU34" s="82">
        <f>($AK$3+(O34+AG34)*12*7.57%)*SUM(Fasering!$D$5:$D$12)</f>
        <v>4892.5665132050017</v>
      </c>
    </row>
    <row r="35" spans="1:47" x14ac:dyDescent="0.3">
      <c r="A35" s="32">
        <f t="shared" si="8"/>
        <v>25</v>
      </c>
      <c r="B35" s="129">
        <v>44853.25</v>
      </c>
      <c r="C35" s="130"/>
      <c r="D35" s="129">
        <f t="shared" si="0"/>
        <v>62803.520649999999</v>
      </c>
      <c r="E35" s="131">
        <f t="shared" si="1"/>
        <v>1556.8586102097427</v>
      </c>
      <c r="F35" s="129">
        <f t="shared" si="2"/>
        <v>5233.6267208333329</v>
      </c>
      <c r="G35" s="131">
        <f t="shared" si="3"/>
        <v>129.73821751747855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2758.5956900351707</v>
      </c>
      <c r="K35" s="45">
        <f>GEW!$E$12+($F35-GEW!$E$12)*SUM(Fasering!$D$5:$D$8)</f>
        <v>3253.8245522713419</v>
      </c>
      <c r="L35" s="45">
        <f>GEW!$E$12+($F35-GEW!$E$12)*SUM(Fasering!$D$5:$D$9)</f>
        <v>3749.053414507513</v>
      </c>
      <c r="M35" s="45">
        <f>GEW!$E$12+($F35-GEW!$E$12)*SUM(Fasering!$D$5:$D$10)</f>
        <v>4244.2822767436846</v>
      </c>
      <c r="N35" s="45">
        <f>GEW!$E$12+($F35-GEW!$E$12)*SUM(Fasering!$D$5:$D$11)</f>
        <v>4738.3978585971627</v>
      </c>
      <c r="O35" s="72">
        <f>GEW!$E$12+($F35-GEW!$E$12)*SUM(Fasering!$D$5:$D$12)</f>
        <v>5233.6267208333338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6"/>
        <v>0</v>
      </c>
      <c r="Z35" s="131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683.70661082932986</v>
      </c>
      <c r="AJ35" s="112">
        <f>($AK$3+(K35+T35)*12*7.57%)*SUM(Fasering!$D$5:$D$8)</f>
        <v>1259.0497019284933</v>
      </c>
      <c r="AK35" s="9">
        <f>($AK$3+(L35+U35)*12*7.57%)*SUM(Fasering!$D$5:$D$9)</f>
        <v>1967.8715696469533</v>
      </c>
      <c r="AL35" s="9">
        <f>($AK$3+(M35+V35)*12*7.57%)*SUM(Fasering!$D$5:$D$10)</f>
        <v>2810.1722139847102</v>
      </c>
      <c r="AM35" s="9">
        <f>($AK$3+(N35+W35)*12*7.57%)*SUM(Fasering!$D$5:$D$11)</f>
        <v>3783.60837750882</v>
      </c>
      <c r="AN35" s="82">
        <f>($AK$3+(O35+X35)*12*7.57%)*SUM(Fasering!$D$5:$D$12)</f>
        <v>4892.5665132050017</v>
      </c>
      <c r="AO35" s="5">
        <f>($AK$3+(I35+AA35)*12*7.57%)*SUM(Fasering!$D$5)</f>
        <v>0</v>
      </c>
      <c r="AP35" s="112">
        <f>($AK$3+(J35+AB35)*12*7.57%)*SUM(Fasering!$D$5:$D$7)</f>
        <v>683.70661082932986</v>
      </c>
      <c r="AQ35" s="112">
        <f>($AK$3+(K35+AC35)*12*7.57%)*SUM(Fasering!$D$5:$D$8)</f>
        <v>1259.0497019284933</v>
      </c>
      <c r="AR35" s="9">
        <f>($AK$3+(L35+AD35)*12*7.57%)*SUM(Fasering!$D$5:$D$9)</f>
        <v>1967.8715696469533</v>
      </c>
      <c r="AS35" s="9">
        <f>($AK$3+(M35+AE35)*12*7.57%)*SUM(Fasering!$D$5:$D$10)</f>
        <v>2810.1722139847102</v>
      </c>
      <c r="AT35" s="9">
        <f>($AK$3+(N35+AF35)*12*7.57%)*SUM(Fasering!$D$5:$D$11)</f>
        <v>3783.60837750882</v>
      </c>
      <c r="AU35" s="82">
        <f>($AK$3+(O35+AG35)*12*7.57%)*SUM(Fasering!$D$5:$D$12)</f>
        <v>4892.5665132050017</v>
      </c>
    </row>
    <row r="36" spans="1:47" x14ac:dyDescent="0.3">
      <c r="A36" s="32">
        <f t="shared" si="8"/>
        <v>26</v>
      </c>
      <c r="B36" s="129">
        <v>44853.25</v>
      </c>
      <c r="C36" s="130"/>
      <c r="D36" s="129">
        <f t="shared" si="0"/>
        <v>62803.520649999999</v>
      </c>
      <c r="E36" s="131">
        <f t="shared" si="1"/>
        <v>1556.8586102097427</v>
      </c>
      <c r="F36" s="129">
        <f t="shared" si="2"/>
        <v>5233.6267208333329</v>
      </c>
      <c r="G36" s="131">
        <f t="shared" si="3"/>
        <v>129.73821751747855</v>
      </c>
      <c r="H36" s="45">
        <f>'L4'!$H$10</f>
        <v>1760.59</v>
      </c>
      <c r="I36" s="45">
        <f>GEW!$E$12+($F36-GEW!$E$12)*SUM(Fasering!$D$5)</f>
        <v>1895.469409333333</v>
      </c>
      <c r="J36" s="45">
        <f>GEW!$E$12+($F36-GEW!$E$12)*SUM(Fasering!$D$5:$D$7)</f>
        <v>2758.5956900351707</v>
      </c>
      <c r="K36" s="45">
        <f>GEW!$E$12+($F36-GEW!$E$12)*SUM(Fasering!$D$5:$D$8)</f>
        <v>3253.8245522713419</v>
      </c>
      <c r="L36" s="45">
        <f>GEW!$E$12+($F36-GEW!$E$12)*SUM(Fasering!$D$5:$D$9)</f>
        <v>3749.053414507513</v>
      </c>
      <c r="M36" s="45">
        <f>GEW!$E$12+($F36-GEW!$E$12)*SUM(Fasering!$D$5:$D$10)</f>
        <v>4244.2822767436846</v>
      </c>
      <c r="N36" s="45">
        <f>GEW!$E$12+($F36-GEW!$E$12)*SUM(Fasering!$D$5:$D$11)</f>
        <v>4738.3978585971627</v>
      </c>
      <c r="O36" s="72">
        <f>GEW!$E$12+($F36-GEW!$E$12)*SUM(Fasering!$D$5:$D$12)</f>
        <v>5233.6267208333338</v>
      </c>
      <c r="P36" s="129">
        <f t="shared" si="4"/>
        <v>0</v>
      </c>
      <c r="Q36" s="131">
        <f t="shared" si="5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6"/>
        <v>0</v>
      </c>
      <c r="Z36" s="131">
        <f t="shared" si="7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683.70661082932986</v>
      </c>
      <c r="AJ36" s="112">
        <f>($AK$3+(K36+T36)*12*7.57%)*SUM(Fasering!$D$5:$D$8)</f>
        <v>1259.0497019284933</v>
      </c>
      <c r="AK36" s="9">
        <f>($AK$3+(L36+U36)*12*7.57%)*SUM(Fasering!$D$5:$D$9)</f>
        <v>1967.8715696469533</v>
      </c>
      <c r="AL36" s="9">
        <f>($AK$3+(M36+V36)*12*7.57%)*SUM(Fasering!$D$5:$D$10)</f>
        <v>2810.1722139847102</v>
      </c>
      <c r="AM36" s="9">
        <f>($AK$3+(N36+W36)*12*7.57%)*SUM(Fasering!$D$5:$D$11)</f>
        <v>3783.60837750882</v>
      </c>
      <c r="AN36" s="82">
        <f>($AK$3+(O36+X36)*12*7.57%)*SUM(Fasering!$D$5:$D$12)</f>
        <v>4892.5665132050017</v>
      </c>
      <c r="AO36" s="5">
        <f>($AK$3+(I36+AA36)*12*7.57%)*SUM(Fasering!$D$5)</f>
        <v>0</v>
      </c>
      <c r="AP36" s="112">
        <f>($AK$3+(J36+AB36)*12*7.57%)*SUM(Fasering!$D$5:$D$7)</f>
        <v>683.70661082932986</v>
      </c>
      <c r="AQ36" s="112">
        <f>($AK$3+(K36+AC36)*12*7.57%)*SUM(Fasering!$D$5:$D$8)</f>
        <v>1259.0497019284933</v>
      </c>
      <c r="AR36" s="9">
        <f>($AK$3+(L36+AD36)*12*7.57%)*SUM(Fasering!$D$5:$D$9)</f>
        <v>1967.8715696469533</v>
      </c>
      <c r="AS36" s="9">
        <f>($AK$3+(M36+AE36)*12*7.57%)*SUM(Fasering!$D$5:$D$10)</f>
        <v>2810.1722139847102</v>
      </c>
      <c r="AT36" s="9">
        <f>($AK$3+(N36+AF36)*12*7.57%)*SUM(Fasering!$D$5:$D$11)</f>
        <v>3783.60837750882</v>
      </c>
      <c r="AU36" s="82">
        <f>($AK$3+(O36+AG36)*12*7.57%)*SUM(Fasering!$D$5:$D$12)</f>
        <v>4892.5665132050017</v>
      </c>
    </row>
    <row r="37" spans="1:47" x14ac:dyDescent="0.3">
      <c r="A37" s="32">
        <f t="shared" si="8"/>
        <v>27</v>
      </c>
      <c r="B37" s="129">
        <v>44853.25</v>
      </c>
      <c r="C37" s="130"/>
      <c r="D37" s="129">
        <f t="shared" si="0"/>
        <v>62803.520649999999</v>
      </c>
      <c r="E37" s="131">
        <f t="shared" si="1"/>
        <v>1556.8586102097427</v>
      </c>
      <c r="F37" s="129">
        <f t="shared" si="2"/>
        <v>5233.6267208333329</v>
      </c>
      <c r="G37" s="131">
        <f t="shared" si="3"/>
        <v>129.73821751747855</v>
      </c>
      <c r="H37" s="45">
        <f>'L4'!$H$10</f>
        <v>1760.59</v>
      </c>
      <c r="I37" s="45">
        <f>GEW!$E$12+($F37-GEW!$E$12)*SUM(Fasering!$D$5)</f>
        <v>1895.469409333333</v>
      </c>
      <c r="J37" s="45">
        <f>GEW!$E$12+($F37-GEW!$E$12)*SUM(Fasering!$D$5:$D$7)</f>
        <v>2758.5956900351707</v>
      </c>
      <c r="K37" s="45">
        <f>GEW!$E$12+($F37-GEW!$E$12)*SUM(Fasering!$D$5:$D$8)</f>
        <v>3253.8245522713419</v>
      </c>
      <c r="L37" s="45">
        <f>GEW!$E$12+($F37-GEW!$E$12)*SUM(Fasering!$D$5:$D$9)</f>
        <v>3749.053414507513</v>
      </c>
      <c r="M37" s="45">
        <f>GEW!$E$12+($F37-GEW!$E$12)*SUM(Fasering!$D$5:$D$10)</f>
        <v>4244.2822767436846</v>
      </c>
      <c r="N37" s="45">
        <f>GEW!$E$12+($F37-GEW!$E$12)*SUM(Fasering!$D$5:$D$11)</f>
        <v>4738.3978585971627</v>
      </c>
      <c r="O37" s="72">
        <f>GEW!$E$12+($F37-GEW!$E$12)*SUM(Fasering!$D$5:$D$12)</f>
        <v>5233.6267208333338</v>
      </c>
      <c r="P37" s="129">
        <f t="shared" si="4"/>
        <v>0</v>
      </c>
      <c r="Q37" s="131">
        <f t="shared" si="5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6"/>
        <v>0</v>
      </c>
      <c r="Z37" s="131">
        <f t="shared" si="7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683.70661082932986</v>
      </c>
      <c r="AJ37" s="112">
        <f>($AK$3+(K37+T37)*12*7.57%)*SUM(Fasering!$D$5:$D$8)</f>
        <v>1259.0497019284933</v>
      </c>
      <c r="AK37" s="9">
        <f>($AK$3+(L37+U37)*12*7.57%)*SUM(Fasering!$D$5:$D$9)</f>
        <v>1967.8715696469533</v>
      </c>
      <c r="AL37" s="9">
        <f>($AK$3+(M37+V37)*12*7.57%)*SUM(Fasering!$D$5:$D$10)</f>
        <v>2810.1722139847102</v>
      </c>
      <c r="AM37" s="9">
        <f>($AK$3+(N37+W37)*12*7.57%)*SUM(Fasering!$D$5:$D$11)</f>
        <v>3783.60837750882</v>
      </c>
      <c r="AN37" s="82">
        <f>($AK$3+(O37+X37)*12*7.57%)*SUM(Fasering!$D$5:$D$12)</f>
        <v>4892.5665132050017</v>
      </c>
      <c r="AO37" s="5">
        <f>($AK$3+(I37+AA37)*12*7.57%)*SUM(Fasering!$D$5)</f>
        <v>0</v>
      </c>
      <c r="AP37" s="112">
        <f>($AK$3+(J37+AB37)*12*7.57%)*SUM(Fasering!$D$5:$D$7)</f>
        <v>683.70661082932986</v>
      </c>
      <c r="AQ37" s="112">
        <f>($AK$3+(K37+AC37)*12*7.57%)*SUM(Fasering!$D$5:$D$8)</f>
        <v>1259.0497019284933</v>
      </c>
      <c r="AR37" s="9">
        <f>($AK$3+(L37+AD37)*12*7.57%)*SUM(Fasering!$D$5:$D$9)</f>
        <v>1967.8715696469533</v>
      </c>
      <c r="AS37" s="9">
        <f>($AK$3+(M37+AE37)*12*7.57%)*SUM(Fasering!$D$5:$D$10)</f>
        <v>2810.1722139847102</v>
      </c>
      <c r="AT37" s="9">
        <f>($AK$3+(N37+AF37)*12*7.57%)*SUM(Fasering!$D$5:$D$11)</f>
        <v>3783.60837750882</v>
      </c>
      <c r="AU37" s="82">
        <f>($AK$3+(O37+AG37)*12*7.57%)*SUM(Fasering!$D$5:$D$12)</f>
        <v>4892.5665132050017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69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9">
    <mergeCell ref="AH6:AN6"/>
    <mergeCell ref="AO6:AU6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36"/>
  <sheetViews>
    <sheetView topLeftCell="AF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45</v>
      </c>
      <c r="B1" s="21" t="s">
        <v>19</v>
      </c>
      <c r="C1" s="21" t="s">
        <v>124</v>
      </c>
      <c r="D1" s="21"/>
      <c r="E1" s="67"/>
      <c r="G1" s="56"/>
      <c r="H1" s="21"/>
      <c r="I1" s="21"/>
      <c r="L1" s="98" t="str">
        <f>D6</f>
        <v>bedragen geldig  voor periode vanaf 10/2021 - let wel: vast bedrag eindejaarspremie = bedrag voor indexatie in november 2021!</v>
      </c>
      <c r="O1" s="24" t="s">
        <v>46</v>
      </c>
      <c r="AB1" s="76"/>
      <c r="AC1" s="76"/>
      <c r="AD1"/>
      <c r="AE1"/>
      <c r="AF1"/>
      <c r="AG1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4"/>
      <c r="I2" s="64"/>
      <c r="J2" s="66"/>
      <c r="K2" s="66"/>
      <c r="L2" s="66"/>
      <c r="N2" s="23" t="s">
        <v>21</v>
      </c>
      <c r="O2" s="25">
        <f>'L4'!O3</f>
        <v>1.4001999999999999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6" t="s">
        <v>22</v>
      </c>
      <c r="C4" s="151"/>
      <c r="D4" s="151"/>
      <c r="E4" s="137"/>
      <c r="F4" s="136" t="s">
        <v>23</v>
      </c>
      <c r="G4" s="137"/>
      <c r="H4" s="148" t="s">
        <v>37</v>
      </c>
      <c r="I4" s="149"/>
      <c r="J4" s="149"/>
      <c r="K4" s="149"/>
      <c r="L4" s="149"/>
      <c r="M4" s="149"/>
      <c r="N4" s="149"/>
      <c r="O4" s="150"/>
      <c r="P4" s="136" t="s">
        <v>24</v>
      </c>
      <c r="Q4" s="139"/>
      <c r="R4" s="148" t="s">
        <v>38</v>
      </c>
      <c r="S4" s="149"/>
      <c r="T4" s="149"/>
      <c r="U4" s="149"/>
      <c r="V4" s="149"/>
      <c r="W4" s="149"/>
      <c r="X4" s="150"/>
      <c r="Y4" s="136" t="s">
        <v>25</v>
      </c>
      <c r="Z4" s="137"/>
      <c r="AA4" s="148" t="s">
        <v>39</v>
      </c>
      <c r="AB4" s="149"/>
      <c r="AC4" s="149"/>
      <c r="AD4" s="149"/>
      <c r="AE4" s="149"/>
      <c r="AF4" s="149"/>
      <c r="AG4" s="150"/>
      <c r="AH4" s="148" t="s">
        <v>99</v>
      </c>
      <c r="AI4" s="149"/>
      <c r="AJ4" s="149"/>
      <c r="AK4" s="149"/>
      <c r="AL4" s="149"/>
      <c r="AM4" s="149"/>
      <c r="AN4" s="150"/>
      <c r="AO4" s="148" t="s">
        <v>100</v>
      </c>
      <c r="AP4" s="149"/>
      <c r="AQ4" s="149"/>
      <c r="AR4" s="149"/>
      <c r="AS4" s="149"/>
      <c r="AT4" s="149"/>
      <c r="AU4" s="150"/>
    </row>
    <row r="5" spans="1:47" x14ac:dyDescent="0.3">
      <c r="A5" s="32"/>
      <c r="B5" s="152">
        <v>1</v>
      </c>
      <c r="C5" s="153"/>
      <c r="D5" s="152"/>
      <c r="E5" s="153"/>
      <c r="F5" s="152"/>
      <c r="G5" s="153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52"/>
      <c r="Q5" s="153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54" t="s">
        <v>27</v>
      </c>
      <c r="Z5" s="153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0" t="s">
        <v>30</v>
      </c>
      <c r="C6" s="141"/>
      <c r="D6" s="146" t="str">
        <f>'L4'!$D$8</f>
        <v>bedragen geldig  voor periode vanaf 10/2021 - let wel: vast bedrag eindejaarspremie = bedrag voor indexatie in november 2021!</v>
      </c>
      <c r="E6" s="145"/>
      <c r="F6" s="146" t="str">
        <f>D6</f>
        <v>bedragen geldig  voor periode vanaf 10/2021 - let wel: vast bedrag eindejaarspremie = bedrag voor indexatie in november 2021!</v>
      </c>
      <c r="G6" s="147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6"/>
      <c r="C7" s="137"/>
      <c r="D7" s="138"/>
      <c r="E7" s="139"/>
      <c r="F7" s="138"/>
      <c r="G7" s="139"/>
      <c r="H7" s="44"/>
      <c r="I7" s="44"/>
      <c r="J7" s="44"/>
      <c r="K7" s="44"/>
      <c r="L7" s="44"/>
      <c r="M7" s="44"/>
      <c r="N7" s="44"/>
      <c r="O7" s="75"/>
      <c r="P7" s="138"/>
      <c r="Q7" s="139"/>
      <c r="R7" s="44"/>
      <c r="S7" s="44"/>
      <c r="T7" s="44"/>
      <c r="U7" s="44"/>
      <c r="V7" s="44"/>
      <c r="W7" s="44"/>
      <c r="X7" s="75"/>
      <c r="Y7" s="138"/>
      <c r="Z7" s="139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29">
        <v>27164.45</v>
      </c>
      <c r="C8" s="130"/>
      <c r="D8" s="129">
        <f t="shared" ref="D8:D35" si="0">B8*$O$2</f>
        <v>38035.66289</v>
      </c>
      <c r="E8" s="131">
        <f t="shared" ref="E8:E35" si="1">D8/40.3399</f>
        <v>942.8794540888797</v>
      </c>
      <c r="F8" s="129">
        <f t="shared" ref="F8:F35" si="2">B8/12*$O$2</f>
        <v>3169.6385741666668</v>
      </c>
      <c r="G8" s="131">
        <f t="shared" ref="G8:G35" si="3">F8/40.3399</f>
        <v>78.57328784073998</v>
      </c>
      <c r="H8" s="45">
        <f>'L4'!$H$10</f>
        <v>1760.59</v>
      </c>
      <c r="I8" s="45">
        <f>GEW!$E$12+($F8-GEW!$E$12)*SUM(Fasering!$D$5)</f>
        <v>1895.469409333333</v>
      </c>
      <c r="J8" s="45">
        <f>GEW!$E$12+($F8-GEW!$E$12)*SUM(Fasering!$D$5:$D$7)</f>
        <v>2224.9232934983611</v>
      </c>
      <c r="K8" s="45">
        <f>GEW!$E$12+($F8-GEW!$E$12)*SUM(Fasering!$D$5:$D$8)</f>
        <v>2413.9513370908548</v>
      </c>
      <c r="L8" s="45">
        <f>GEW!$E$12+($F8-GEW!$E$12)*SUM(Fasering!$D$5:$D$9)</f>
        <v>2602.9793806833486</v>
      </c>
      <c r="M8" s="45">
        <f>GEW!$E$12+($F8-GEW!$E$12)*SUM(Fasering!$D$5:$D$10)</f>
        <v>2792.0074242758428</v>
      </c>
      <c r="N8" s="45">
        <f>GEW!$E$12+($F8-GEW!$E$12)*SUM(Fasering!$D$5:$D$11)</f>
        <v>2980.610530574173</v>
      </c>
      <c r="O8" s="72">
        <f>GEW!$E$12+($F8-GEW!$E$12)*SUM(Fasering!$D$5:$D$12)</f>
        <v>3169.6385741666672</v>
      </c>
      <c r="P8" s="129">
        <f t="shared" ref="P8:P35" si="4">((B8&lt;19968.2)*913.03+(B8&gt;19968.2)*(B8&lt;20424.71)*(20424.71-B8+456.51)+(B8&gt;20424.71)*(B8&lt;22659.62)*456.51+(B8&gt;22659.62)*(B8&lt;23116.13)*(23116.13-B8))/12*$O$2</f>
        <v>0</v>
      </c>
      <c r="Q8" s="131">
        <f t="shared" ref="Q8:Q35" si="5">P8/40.3399</f>
        <v>0</v>
      </c>
      <c r="R8" s="45">
        <f>$P8*SUM(Fasering!$D$5)</f>
        <v>0</v>
      </c>
      <c r="S8" s="45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29">
        <f t="shared" ref="Y8:Y35" si="6">((B8&lt;19968.2)*456.51+(B8&gt;19968.2)*(B8&lt;20196.46)*(20196.46-B8+228.26)+(B8&gt;20196.46)*(B8&lt;22659.62)*228.26+(B8&gt;22659.62)*(B8&lt;22887.88)*(22887.88-B8))/12*$O$2</f>
        <v>0</v>
      </c>
      <c r="Z8" s="131">
        <f t="shared" ref="Z8:Z35" si="7">Y8/40.3399</f>
        <v>0</v>
      </c>
      <c r="AA8" s="71">
        <f>$Y8*SUM(Fasering!$D$5)</f>
        <v>0</v>
      </c>
      <c r="AB8" s="45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12">
        <f>($AK$2+(J8+S8)*12*7.57%)*SUM(Fasering!$D$5:$D$7)</f>
        <v>558.35803415946407</v>
      </c>
      <c r="AJ8" s="112">
        <f>($AK$2+(K8+T8)*12*7.57%)*SUM(Fasering!$D$5:$D$8)</f>
        <v>948.59560954315339</v>
      </c>
      <c r="AK8" s="9">
        <f>($AK$2+(L8+U8)*12*7.57%)*SUM(Fasering!$D$5:$D$9)</f>
        <v>1389.7818148017964</v>
      </c>
      <c r="AL8" s="9">
        <f>($AK$2+(M8+V8)*12*7.57%)*SUM(Fasering!$D$5:$D$10)</f>
        <v>1881.9166499353935</v>
      </c>
      <c r="AM8" s="9">
        <f>($AK$2+(N8+W8)*12*7.57%)*SUM(Fasering!$D$5:$D$11)</f>
        <v>2423.7221190164814</v>
      </c>
      <c r="AN8" s="82">
        <f>($AK$2+(O8+X8)*12*7.57%)*SUM(Fasering!$D$5:$D$12)</f>
        <v>3017.6396807730011</v>
      </c>
      <c r="AO8" s="5">
        <f>($AK$2+(I8+AA8)*12*7.57%)*SUM(Fasering!$D$5)</f>
        <v>0</v>
      </c>
      <c r="AP8" s="112">
        <f>($AK$2+(J8+AB8)*12*7.57%)*SUM(Fasering!$D$5:$D$7)</f>
        <v>558.35803415946407</v>
      </c>
      <c r="AQ8" s="112">
        <f>($AK$2+(K8+AC8)*12*7.57%)*SUM(Fasering!$D$5:$D$8)</f>
        <v>948.59560954315339</v>
      </c>
      <c r="AR8" s="9">
        <f>($AK$2+(L8+AD8)*12*7.57%)*SUM(Fasering!$D$5:$D$9)</f>
        <v>1389.7818148017964</v>
      </c>
      <c r="AS8" s="9">
        <f>($AK$2+(M8+AE8)*12*7.57%)*SUM(Fasering!$D$5:$D$10)</f>
        <v>1881.9166499353935</v>
      </c>
      <c r="AT8" s="9">
        <f>($AK$2+(N8+AF8)*12*7.57%)*SUM(Fasering!$D$5:$D$11)</f>
        <v>2423.7221190164814</v>
      </c>
      <c r="AU8" s="82">
        <f>($AK$2+(O8+AG8)*12*7.57%)*SUM(Fasering!$D$5:$D$12)</f>
        <v>3017.6396807730011</v>
      </c>
    </row>
    <row r="9" spans="1:47" x14ac:dyDescent="0.3">
      <c r="A9" s="32">
        <f t="shared" ref="A9:A35" si="8">+A8+1</f>
        <v>1</v>
      </c>
      <c r="B9" s="129">
        <v>27948.04</v>
      </c>
      <c r="C9" s="130"/>
      <c r="D9" s="129">
        <f t="shared" si="0"/>
        <v>39132.845607999996</v>
      </c>
      <c r="E9" s="131">
        <f t="shared" si="1"/>
        <v>970.07790321740993</v>
      </c>
      <c r="F9" s="129">
        <f t="shared" si="2"/>
        <v>3261.0704673333335</v>
      </c>
      <c r="G9" s="131">
        <f t="shared" si="3"/>
        <v>80.839825268117508</v>
      </c>
      <c r="H9" s="45">
        <f>'L4'!$H$10</f>
        <v>1760.59</v>
      </c>
      <c r="I9" s="45">
        <f>GEW!$E$12+($F9-GEW!$E$12)*SUM(Fasering!$D$5)</f>
        <v>1895.469409333333</v>
      </c>
      <c r="J9" s="45">
        <f>GEW!$E$12+($F9-GEW!$E$12)*SUM(Fasering!$D$5:$D$7)</f>
        <v>2248.564261410389</v>
      </c>
      <c r="K9" s="45">
        <f>GEW!$E$12+($F9-GEW!$E$12)*SUM(Fasering!$D$5:$D$8)</f>
        <v>2451.1565885880327</v>
      </c>
      <c r="L9" s="45">
        <f>GEW!$E$12+($F9-GEW!$E$12)*SUM(Fasering!$D$5:$D$9)</f>
        <v>2653.7489157656764</v>
      </c>
      <c r="M9" s="45">
        <f>GEW!$E$12+($F9-GEW!$E$12)*SUM(Fasering!$D$5:$D$10)</f>
        <v>2856.3412429433201</v>
      </c>
      <c r="N9" s="45">
        <f>GEW!$E$12+($F9-GEW!$E$12)*SUM(Fasering!$D$5:$D$11)</f>
        <v>3058.4781401556902</v>
      </c>
      <c r="O9" s="72">
        <f>GEW!$E$12+($F9-GEW!$E$12)*SUM(Fasering!$D$5:$D$12)</f>
        <v>3261.0704673333339</v>
      </c>
      <c r="P9" s="129">
        <f t="shared" si="4"/>
        <v>0</v>
      </c>
      <c r="Q9" s="131">
        <f t="shared" si="5"/>
        <v>0</v>
      </c>
      <c r="R9" s="45">
        <f>$P9*SUM(Fasering!$D$5)</f>
        <v>0</v>
      </c>
      <c r="S9" s="45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29">
        <f t="shared" si="6"/>
        <v>0</v>
      </c>
      <c r="Z9" s="131">
        <f t="shared" si="7"/>
        <v>0</v>
      </c>
      <c r="AA9" s="71">
        <f>$Y9*SUM(Fasering!$D$5)</f>
        <v>0</v>
      </c>
      <c r="AB9" s="45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12">
        <f>($AK$2+(J9+S9)*12*7.57%)*SUM(Fasering!$D$5:$D$7)</f>
        <v>563.9108071679633</v>
      </c>
      <c r="AJ9" s="112">
        <f>($AK$2+(K9+T9)*12*7.57%)*SUM(Fasering!$D$5:$D$8)</f>
        <v>962.34830742272857</v>
      </c>
      <c r="AK9" s="9">
        <f>($AK$2+(L9+U9)*12*7.57%)*SUM(Fasering!$D$5:$D$9)</f>
        <v>1415.3904118235907</v>
      </c>
      <c r="AL9" s="9">
        <f>($AK$2+(M9+V9)*12*7.57%)*SUM(Fasering!$D$5:$D$10)</f>
        <v>1923.0371203705502</v>
      </c>
      <c r="AM9" s="9">
        <f>($AK$2+(N9+W9)*12*7.57%)*SUM(Fasering!$D$5:$D$11)</f>
        <v>2483.9632474871528</v>
      </c>
      <c r="AN9" s="82">
        <f>($AK$2+(O9+X9)*12*7.57%)*SUM(Fasering!$D$5:$D$12)</f>
        <v>3100.6964125256013</v>
      </c>
      <c r="AO9" s="5">
        <f>($AK$2+(I9+AA9)*12*7.57%)*SUM(Fasering!$D$5)</f>
        <v>0</v>
      </c>
      <c r="AP9" s="112">
        <f>($AK$2+(J9+AB9)*12*7.57%)*SUM(Fasering!$D$5:$D$7)</f>
        <v>563.9108071679633</v>
      </c>
      <c r="AQ9" s="112">
        <f>($AK$2+(K9+AC9)*12*7.57%)*SUM(Fasering!$D$5:$D$8)</f>
        <v>962.34830742272857</v>
      </c>
      <c r="AR9" s="9">
        <f>($AK$2+(L9+AD9)*12*7.57%)*SUM(Fasering!$D$5:$D$9)</f>
        <v>1415.3904118235907</v>
      </c>
      <c r="AS9" s="9">
        <f>($AK$2+(M9+AE9)*12*7.57%)*SUM(Fasering!$D$5:$D$10)</f>
        <v>1923.0371203705502</v>
      </c>
      <c r="AT9" s="9">
        <f>($AK$2+(N9+AF9)*12*7.57%)*SUM(Fasering!$D$5:$D$11)</f>
        <v>2483.9632474871528</v>
      </c>
      <c r="AU9" s="82">
        <f>($AK$2+(O9+AG9)*12*7.57%)*SUM(Fasering!$D$5:$D$12)</f>
        <v>3100.6964125256013</v>
      </c>
    </row>
    <row r="10" spans="1:47" x14ac:dyDescent="0.3">
      <c r="A10" s="32">
        <f t="shared" si="8"/>
        <v>2</v>
      </c>
      <c r="B10" s="129">
        <v>28764.29</v>
      </c>
      <c r="C10" s="130"/>
      <c r="D10" s="129">
        <f t="shared" si="0"/>
        <v>40275.758858000001</v>
      </c>
      <c r="E10" s="131">
        <f t="shared" si="1"/>
        <v>998.40998262266396</v>
      </c>
      <c r="F10" s="129">
        <f t="shared" si="2"/>
        <v>3356.3132381666665</v>
      </c>
      <c r="G10" s="131">
        <f t="shared" si="3"/>
        <v>83.200831885221987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2273.1905839236838</v>
      </c>
      <c r="K10" s="45">
        <f>GEW!$E$12+($F10-GEW!$E$12)*SUM(Fasering!$D$5:$D$8)</f>
        <v>2489.9125534862205</v>
      </c>
      <c r="L10" s="45">
        <f>GEW!$E$12+($F10-GEW!$E$12)*SUM(Fasering!$D$5:$D$9)</f>
        <v>2706.6345230487577</v>
      </c>
      <c r="M10" s="45">
        <f>GEW!$E$12+($F10-GEW!$E$12)*SUM(Fasering!$D$5:$D$10)</f>
        <v>2923.3564926112949</v>
      </c>
      <c r="N10" s="45">
        <f>GEW!$E$12+($F10-GEW!$E$12)*SUM(Fasering!$D$5:$D$11)</f>
        <v>3139.5912686041297</v>
      </c>
      <c r="O10" s="72">
        <f>GEW!$E$12+($F10-GEW!$E$12)*SUM(Fasering!$D$5:$D$12)</f>
        <v>3356.3132381666665</v>
      </c>
      <c r="P10" s="129">
        <f t="shared" si="4"/>
        <v>0</v>
      </c>
      <c r="Q10" s="131">
        <f t="shared" si="5"/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29">
        <f t="shared" si="6"/>
        <v>0</v>
      </c>
      <c r="Z10" s="131">
        <f t="shared" si="7"/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12">
        <f>($AK$2+(J10+S10)*12*7.57%)*SUM(Fasering!$D$5:$D$7)</f>
        <v>569.69501953436338</v>
      </c>
      <c r="AJ10" s="112">
        <f>($AK$2+(K10+T10)*12*7.57%)*SUM(Fasering!$D$5:$D$8)</f>
        <v>976.67421720233654</v>
      </c>
      <c r="AK10" s="9">
        <f>($AK$2+(L10+U10)*12*7.57%)*SUM(Fasering!$D$5:$D$9)</f>
        <v>1442.0663741496026</v>
      </c>
      <c r="AL10" s="9">
        <f>($AK$2+(M10+V10)*12*7.57%)*SUM(Fasering!$D$5:$D$10)</f>
        <v>1965.8714903761611</v>
      </c>
      <c r="AM10" s="9">
        <f>($AK$2+(N10+W10)*12*7.57%)*SUM(Fasering!$D$5:$D$11)</f>
        <v>2546.7152237938762</v>
      </c>
      <c r="AN10" s="82">
        <f>($AK$2+(O10+X10)*12*7.57%)*SUM(Fasering!$D$5:$D$12)</f>
        <v>3187.2149455506014</v>
      </c>
      <c r="AO10" s="5">
        <f>($AK$2+(I10+AA10)*12*7.57%)*SUM(Fasering!$D$5)</f>
        <v>0</v>
      </c>
      <c r="AP10" s="112">
        <f>($AK$2+(J10+AB10)*12*7.57%)*SUM(Fasering!$D$5:$D$7)</f>
        <v>569.69501953436338</v>
      </c>
      <c r="AQ10" s="112">
        <f>($AK$2+(K10+AC10)*12*7.57%)*SUM(Fasering!$D$5:$D$8)</f>
        <v>976.67421720233654</v>
      </c>
      <c r="AR10" s="9">
        <f>($AK$2+(L10+AD10)*12*7.57%)*SUM(Fasering!$D$5:$D$9)</f>
        <v>1442.0663741496026</v>
      </c>
      <c r="AS10" s="9">
        <f>($AK$2+(M10+AE10)*12*7.57%)*SUM(Fasering!$D$5:$D$10)</f>
        <v>1965.8714903761611</v>
      </c>
      <c r="AT10" s="9">
        <f>($AK$2+(N10+AF10)*12*7.57%)*SUM(Fasering!$D$5:$D$11)</f>
        <v>2546.7152237938762</v>
      </c>
      <c r="AU10" s="82">
        <f>($AK$2+(O10+AG10)*12*7.57%)*SUM(Fasering!$D$5:$D$12)</f>
        <v>3187.2149455506014</v>
      </c>
    </row>
    <row r="11" spans="1:47" x14ac:dyDescent="0.3">
      <c r="A11" s="32">
        <f t="shared" si="8"/>
        <v>3</v>
      </c>
      <c r="B11" s="129">
        <v>29580.51</v>
      </c>
      <c r="C11" s="130"/>
      <c r="D11" s="129">
        <f t="shared" si="0"/>
        <v>41418.630101999996</v>
      </c>
      <c r="E11" s="131">
        <f t="shared" si="1"/>
        <v>1026.7410207263774</v>
      </c>
      <c r="F11" s="129">
        <f t="shared" si="2"/>
        <v>3451.5525084999999</v>
      </c>
      <c r="G11" s="131">
        <f t="shared" si="3"/>
        <v>85.561751727198128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2297.8160013347729</v>
      </c>
      <c r="K11" s="45">
        <f>GEW!$E$12+($F11-GEW!$E$12)*SUM(Fasering!$D$5:$D$8)</f>
        <v>2528.6670939691603</v>
      </c>
      <c r="L11" s="45">
        <f>GEW!$E$12+($F11-GEW!$E$12)*SUM(Fasering!$D$5:$D$9)</f>
        <v>2759.5181866035473</v>
      </c>
      <c r="M11" s="45">
        <f>GEW!$E$12+($F11-GEW!$E$12)*SUM(Fasering!$D$5:$D$10)</f>
        <v>2990.3692792379347</v>
      </c>
      <c r="N11" s="45">
        <f>GEW!$E$12+($F11-GEW!$E$12)*SUM(Fasering!$D$5:$D$11)</f>
        <v>3220.7014158656129</v>
      </c>
      <c r="O11" s="72">
        <f>GEW!$E$12+($F11-GEW!$E$12)*SUM(Fasering!$D$5:$D$12)</f>
        <v>3451.5525085000004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29">
        <f t="shared" si="6"/>
        <v>0</v>
      </c>
      <c r="Z11" s="131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575.47901931102865</v>
      </c>
      <c r="AJ11" s="112">
        <f>($AK$2+(K11+T11)*12*7.57%)*SUM(Fasering!$D$5:$D$8)</f>
        <v>990.99960045539876</v>
      </c>
      <c r="AK11" s="9">
        <f>($AK$2+(L11+U11)*12*7.57%)*SUM(Fasering!$D$5:$D$9)</f>
        <v>1468.7413560420835</v>
      </c>
      <c r="AL11" s="9">
        <f>($AK$2+(M11+V11)*12*7.57%)*SUM(Fasering!$D$5:$D$10)</f>
        <v>2008.7042860710831</v>
      </c>
      <c r="AM11" s="9">
        <f>($AK$2+(N11+W11)*12*7.57%)*SUM(Fasering!$D$5:$D$11)</f>
        <v>2609.4648937492502</v>
      </c>
      <c r="AN11" s="82">
        <f>($AK$2+(O11+X11)*12*7.57%)*SUM(Fasering!$D$5:$D$12)</f>
        <v>3273.7302987214016</v>
      </c>
      <c r="AO11" s="5">
        <f>($AK$2+(I11+AA11)*12*7.57%)*SUM(Fasering!$D$5)</f>
        <v>0</v>
      </c>
      <c r="AP11" s="112">
        <f>($AK$2+(J11+AB11)*12*7.57%)*SUM(Fasering!$D$5:$D$7)</f>
        <v>575.47901931102865</v>
      </c>
      <c r="AQ11" s="112">
        <f>($AK$2+(K11+AC11)*12*7.57%)*SUM(Fasering!$D$5:$D$8)</f>
        <v>990.99960045539876</v>
      </c>
      <c r="AR11" s="9">
        <f>($AK$2+(L11+AD11)*12*7.57%)*SUM(Fasering!$D$5:$D$9)</f>
        <v>1468.7413560420835</v>
      </c>
      <c r="AS11" s="9">
        <f>($AK$2+(M11+AE11)*12*7.57%)*SUM(Fasering!$D$5:$D$10)</f>
        <v>2008.7042860710831</v>
      </c>
      <c r="AT11" s="9">
        <f>($AK$2+(N11+AF11)*12*7.57%)*SUM(Fasering!$D$5:$D$11)</f>
        <v>2609.4648937492502</v>
      </c>
      <c r="AU11" s="82">
        <f>($AK$2+(O11+AG11)*12*7.57%)*SUM(Fasering!$D$5:$D$12)</f>
        <v>3273.7302987214016</v>
      </c>
    </row>
    <row r="12" spans="1:47" x14ac:dyDescent="0.3">
      <c r="A12" s="32">
        <f t="shared" si="8"/>
        <v>4</v>
      </c>
      <c r="B12" s="129">
        <v>30560.01</v>
      </c>
      <c r="C12" s="130"/>
      <c r="D12" s="129">
        <f t="shared" si="0"/>
        <v>42790.126001999997</v>
      </c>
      <c r="E12" s="131">
        <f t="shared" si="1"/>
        <v>1060.7395160126821</v>
      </c>
      <c r="F12" s="129">
        <f t="shared" si="2"/>
        <v>3565.8438334999996</v>
      </c>
      <c r="G12" s="131">
        <f t="shared" si="3"/>
        <v>88.394959667723512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2327.3675883507267</v>
      </c>
      <c r="K12" s="45">
        <f>GEW!$E$12+($F12-GEW!$E$12)*SUM(Fasering!$D$5:$D$8)</f>
        <v>2575.174251846986</v>
      </c>
      <c r="L12" s="45">
        <f>GEW!$E$12+($F12-GEW!$E$12)*SUM(Fasering!$D$5:$D$9)</f>
        <v>2822.9809153432452</v>
      </c>
      <c r="M12" s="45">
        <f>GEW!$E$12+($F12-GEW!$E$12)*SUM(Fasering!$D$5:$D$10)</f>
        <v>3070.7875788395045</v>
      </c>
      <c r="N12" s="45">
        <f>GEW!$E$12+($F12-GEW!$E$12)*SUM(Fasering!$D$5:$D$11)</f>
        <v>3318.0371700037408</v>
      </c>
      <c r="O12" s="72">
        <f>GEW!$E$12+($F12-GEW!$E$12)*SUM(Fasering!$D$5:$D$12)</f>
        <v>3565.8438335000001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29">
        <f t="shared" si="6"/>
        <v>0</v>
      </c>
      <c r="Z12" s="131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582.42007415070873</v>
      </c>
      <c r="AJ12" s="112">
        <f>($AK$2+(K12+T12)*12*7.57%)*SUM(Fasering!$D$5:$D$8)</f>
        <v>1008.1906921909285</v>
      </c>
      <c r="AK12" s="9">
        <f>($AK$2+(L12+U12)*12*7.57%)*SUM(Fasering!$D$5:$D$9)</f>
        <v>1500.7525108332977</v>
      </c>
      <c r="AL12" s="9">
        <f>($AK$2+(M12+V12)*12*7.57%)*SUM(Fasering!$D$5:$D$10)</f>
        <v>2060.1055300778166</v>
      </c>
      <c r="AM12" s="9">
        <f>($AK$2+(N12+W12)*12*7.57%)*SUM(Fasering!$D$5:$D$11)</f>
        <v>2684.7672653173181</v>
      </c>
      <c r="AN12" s="82">
        <f>($AK$2+(O12+X12)*12*7.57%)*SUM(Fasering!$D$5:$D$12)</f>
        <v>3377.5525383514014</v>
      </c>
      <c r="AO12" s="5">
        <f>($AK$2+(I12+AA12)*12*7.57%)*SUM(Fasering!$D$5)</f>
        <v>0</v>
      </c>
      <c r="AP12" s="112">
        <f>($AK$2+(J12+AB12)*12*7.57%)*SUM(Fasering!$D$5:$D$7)</f>
        <v>582.42007415070873</v>
      </c>
      <c r="AQ12" s="112">
        <f>($AK$2+(K12+AC12)*12*7.57%)*SUM(Fasering!$D$5:$D$8)</f>
        <v>1008.1906921909285</v>
      </c>
      <c r="AR12" s="9">
        <f>($AK$2+(L12+AD12)*12*7.57%)*SUM(Fasering!$D$5:$D$9)</f>
        <v>1500.7525108332977</v>
      </c>
      <c r="AS12" s="9">
        <f>($AK$2+(M12+AE12)*12*7.57%)*SUM(Fasering!$D$5:$D$10)</f>
        <v>2060.1055300778166</v>
      </c>
      <c r="AT12" s="9">
        <f>($AK$2+(N12+AF12)*12*7.57%)*SUM(Fasering!$D$5:$D$11)</f>
        <v>2684.7672653173181</v>
      </c>
      <c r="AU12" s="82">
        <f>($AK$2+(O12+AG12)*12*7.57%)*SUM(Fasering!$D$5:$D$12)</f>
        <v>3377.5525383514014</v>
      </c>
    </row>
    <row r="13" spans="1:47" x14ac:dyDescent="0.3">
      <c r="A13" s="32">
        <f t="shared" si="8"/>
        <v>5</v>
      </c>
      <c r="B13" s="129">
        <v>31833.34</v>
      </c>
      <c r="C13" s="130"/>
      <c r="D13" s="129">
        <f t="shared" si="0"/>
        <v>44573.042667999995</v>
      </c>
      <c r="E13" s="131">
        <f t="shared" si="1"/>
        <v>1104.9368656838512</v>
      </c>
      <c r="F13" s="129">
        <f t="shared" si="2"/>
        <v>3714.4202223333327</v>
      </c>
      <c r="G13" s="131">
        <f t="shared" si="3"/>
        <v>92.078072140320941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2365.7840480699961</v>
      </c>
      <c r="K13" s="45">
        <f>GEW!$E$12+($F13-GEW!$E$12)*SUM(Fasering!$D$5:$D$8)</f>
        <v>2635.6326074779936</v>
      </c>
      <c r="L13" s="45">
        <f>GEW!$E$12+($F13-GEW!$E$12)*SUM(Fasering!$D$5:$D$9)</f>
        <v>2905.4811668859911</v>
      </c>
      <c r="M13" s="45">
        <f>GEW!$E$12+($F13-GEW!$E$12)*SUM(Fasering!$D$5:$D$10)</f>
        <v>3175.3297262939882</v>
      </c>
      <c r="N13" s="45">
        <f>GEW!$E$12+($F13-GEW!$E$12)*SUM(Fasering!$D$5:$D$11)</f>
        <v>3444.5716629253357</v>
      </c>
      <c r="O13" s="72">
        <f>GEW!$E$12+($F13-GEW!$E$12)*SUM(Fasering!$D$5:$D$12)</f>
        <v>3714.4202223333332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29">
        <f t="shared" si="6"/>
        <v>0</v>
      </c>
      <c r="Z13" s="131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591.44330371580304</v>
      </c>
      <c r="AJ13" s="112">
        <f>($AK$2+(K13+T13)*12*7.57%)*SUM(Fasering!$D$5:$D$8)</f>
        <v>1030.5387604294197</v>
      </c>
      <c r="AK13" s="9">
        <f>($AK$2+(L13+U13)*12*7.57%)*SUM(Fasering!$D$5:$D$9)</f>
        <v>1542.3663584395222</v>
      </c>
      <c r="AL13" s="9">
        <f>($AK$2+(M13+V13)*12*7.57%)*SUM(Fasering!$D$5:$D$10)</f>
        <v>2126.9260977461099</v>
      </c>
      <c r="AM13" s="9">
        <f>($AK$2+(N13+W13)*12*7.57%)*SUM(Fasering!$D$5:$D$11)</f>
        <v>2782.6588107882399</v>
      </c>
      <c r="AN13" s="82">
        <f>($AK$2+(O13+X13)*12*7.57%)*SUM(Fasering!$D$5:$D$12)</f>
        <v>3512.5193299676007</v>
      </c>
      <c r="AO13" s="5">
        <f>($AK$2+(I13+AA13)*12*7.57%)*SUM(Fasering!$D$5)</f>
        <v>0</v>
      </c>
      <c r="AP13" s="112">
        <f>($AK$2+(J13+AB13)*12*7.57%)*SUM(Fasering!$D$5:$D$7)</f>
        <v>591.44330371580304</v>
      </c>
      <c r="AQ13" s="112">
        <f>($AK$2+(K13+AC13)*12*7.57%)*SUM(Fasering!$D$5:$D$8)</f>
        <v>1030.5387604294197</v>
      </c>
      <c r="AR13" s="9">
        <f>($AK$2+(L13+AD13)*12*7.57%)*SUM(Fasering!$D$5:$D$9)</f>
        <v>1542.3663584395222</v>
      </c>
      <c r="AS13" s="9">
        <f>($AK$2+(M13+AE13)*12*7.57%)*SUM(Fasering!$D$5:$D$10)</f>
        <v>2126.9260977461099</v>
      </c>
      <c r="AT13" s="9">
        <f>($AK$2+(N13+AF13)*12*7.57%)*SUM(Fasering!$D$5:$D$11)</f>
        <v>2782.6588107882399</v>
      </c>
      <c r="AU13" s="82">
        <f>($AK$2+(O13+AG13)*12*7.57%)*SUM(Fasering!$D$5:$D$12)</f>
        <v>3512.5193299676007</v>
      </c>
    </row>
    <row r="14" spans="1:47" x14ac:dyDescent="0.3">
      <c r="A14" s="32">
        <f t="shared" si="8"/>
        <v>6</v>
      </c>
      <c r="B14" s="129">
        <v>31833.34</v>
      </c>
      <c r="C14" s="130"/>
      <c r="D14" s="129">
        <f t="shared" si="0"/>
        <v>44573.042667999995</v>
      </c>
      <c r="E14" s="131">
        <f t="shared" si="1"/>
        <v>1104.9368656838512</v>
      </c>
      <c r="F14" s="129">
        <f t="shared" si="2"/>
        <v>3714.4202223333327</v>
      </c>
      <c r="G14" s="131">
        <f t="shared" si="3"/>
        <v>92.078072140320941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2365.7840480699961</v>
      </c>
      <c r="K14" s="45">
        <f>GEW!$E$12+($F14-GEW!$E$12)*SUM(Fasering!$D$5:$D$8)</f>
        <v>2635.6326074779936</v>
      </c>
      <c r="L14" s="45">
        <f>GEW!$E$12+($F14-GEW!$E$12)*SUM(Fasering!$D$5:$D$9)</f>
        <v>2905.4811668859911</v>
      </c>
      <c r="M14" s="45">
        <f>GEW!$E$12+($F14-GEW!$E$12)*SUM(Fasering!$D$5:$D$10)</f>
        <v>3175.3297262939882</v>
      </c>
      <c r="N14" s="45">
        <f>GEW!$E$12+($F14-GEW!$E$12)*SUM(Fasering!$D$5:$D$11)</f>
        <v>3444.5716629253357</v>
      </c>
      <c r="O14" s="72">
        <f>GEW!$E$12+($F14-GEW!$E$12)*SUM(Fasering!$D$5:$D$12)</f>
        <v>3714.4202223333332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29">
        <f t="shared" si="6"/>
        <v>0</v>
      </c>
      <c r="Z14" s="131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591.44330371580304</v>
      </c>
      <c r="AJ14" s="112">
        <f>($AK$2+(K14+T14)*12*7.57%)*SUM(Fasering!$D$5:$D$8)</f>
        <v>1030.5387604294197</v>
      </c>
      <c r="AK14" s="9">
        <f>($AK$2+(L14+U14)*12*7.57%)*SUM(Fasering!$D$5:$D$9)</f>
        <v>1542.3663584395222</v>
      </c>
      <c r="AL14" s="9">
        <f>($AK$2+(M14+V14)*12*7.57%)*SUM(Fasering!$D$5:$D$10)</f>
        <v>2126.9260977461099</v>
      </c>
      <c r="AM14" s="9">
        <f>($AK$2+(N14+W14)*12*7.57%)*SUM(Fasering!$D$5:$D$11)</f>
        <v>2782.6588107882399</v>
      </c>
      <c r="AN14" s="82">
        <f>($AK$2+(O14+X14)*12*7.57%)*SUM(Fasering!$D$5:$D$12)</f>
        <v>3512.5193299676007</v>
      </c>
      <c r="AO14" s="5">
        <f>($AK$2+(I14+AA14)*12*7.57%)*SUM(Fasering!$D$5)</f>
        <v>0</v>
      </c>
      <c r="AP14" s="112">
        <f>($AK$2+(J14+AB14)*12*7.57%)*SUM(Fasering!$D$5:$D$7)</f>
        <v>591.44330371580304</v>
      </c>
      <c r="AQ14" s="112">
        <f>($AK$2+(K14+AC14)*12*7.57%)*SUM(Fasering!$D$5:$D$8)</f>
        <v>1030.5387604294197</v>
      </c>
      <c r="AR14" s="9">
        <f>($AK$2+(L14+AD14)*12*7.57%)*SUM(Fasering!$D$5:$D$9)</f>
        <v>1542.3663584395222</v>
      </c>
      <c r="AS14" s="9">
        <f>($AK$2+(M14+AE14)*12*7.57%)*SUM(Fasering!$D$5:$D$10)</f>
        <v>2126.9260977461099</v>
      </c>
      <c r="AT14" s="9">
        <f>($AK$2+(N14+AF14)*12*7.57%)*SUM(Fasering!$D$5:$D$11)</f>
        <v>2782.6588107882399</v>
      </c>
      <c r="AU14" s="82">
        <f>($AK$2+(O14+AG14)*12*7.57%)*SUM(Fasering!$D$5:$D$12)</f>
        <v>3512.5193299676007</v>
      </c>
    </row>
    <row r="15" spans="1:47" x14ac:dyDescent="0.3">
      <c r="A15" s="32">
        <f t="shared" si="8"/>
        <v>7</v>
      </c>
      <c r="B15" s="129">
        <v>33139.31</v>
      </c>
      <c r="C15" s="130"/>
      <c r="D15" s="129">
        <f t="shared" si="0"/>
        <v>46401.661861999994</v>
      </c>
      <c r="E15" s="131">
        <f t="shared" si="1"/>
        <v>1150.2671514307174</v>
      </c>
      <c r="F15" s="129">
        <f t="shared" si="2"/>
        <v>3866.8051551666663</v>
      </c>
      <c r="G15" s="131">
        <f t="shared" si="3"/>
        <v>95.855595952559781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2405.1852589890623</v>
      </c>
      <c r="K15" s="45">
        <f>GEW!$E$12+($F15-GEW!$E$12)*SUM(Fasering!$D$5:$D$8)</f>
        <v>2697.640726899846</v>
      </c>
      <c r="L15" s="45">
        <f>GEW!$E$12+($F15-GEW!$E$12)*SUM(Fasering!$D$5:$D$9)</f>
        <v>2990.0961948106296</v>
      </c>
      <c r="M15" s="45">
        <f>GEW!$E$12+($F15-GEW!$E$12)*SUM(Fasering!$D$5:$D$10)</f>
        <v>3282.5516627214129</v>
      </c>
      <c r="N15" s="45">
        <f>GEW!$E$12+($F15-GEW!$E$12)*SUM(Fasering!$D$5:$D$11)</f>
        <v>3574.3496872558835</v>
      </c>
      <c r="O15" s="72">
        <f>GEW!$E$12+($F15-GEW!$E$12)*SUM(Fasering!$D$5:$D$12)</f>
        <v>3866.8051551666667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29">
        <f t="shared" si="6"/>
        <v>0</v>
      </c>
      <c r="Z15" s="131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600.6978309123084</v>
      </c>
      <c r="AJ15" s="112">
        <f>($AK$2+(K15+T15)*12*7.57%)*SUM(Fasering!$D$5:$D$8)</f>
        <v>1053.4596895502466</v>
      </c>
      <c r="AK15" s="9">
        <f>($AK$2+(L15+U15)*12*7.57%)*SUM(Fasering!$D$5:$D$9)</f>
        <v>1585.04691772761</v>
      </c>
      <c r="AL15" s="9">
        <f>($AK$2+(M15+V15)*12*7.57%)*SUM(Fasering!$D$5:$D$10)</f>
        <v>2195.4595154443987</v>
      </c>
      <c r="AM15" s="9">
        <f>($AK$2+(N15+W15)*12*7.57%)*SUM(Fasering!$D$5:$D$11)</f>
        <v>2883.0596665276489</v>
      </c>
      <c r="AN15" s="82">
        <f>($AK$2+(O15+X15)*12*7.57%)*SUM(Fasering!$D$5:$D$12)</f>
        <v>3650.9458029534012</v>
      </c>
      <c r="AO15" s="5">
        <f>($AK$2+(I15+AA15)*12*7.57%)*SUM(Fasering!$D$5)</f>
        <v>0</v>
      </c>
      <c r="AP15" s="112">
        <f>($AK$2+(J15+AB15)*12*7.57%)*SUM(Fasering!$D$5:$D$7)</f>
        <v>600.6978309123084</v>
      </c>
      <c r="AQ15" s="112">
        <f>($AK$2+(K15+AC15)*12*7.57%)*SUM(Fasering!$D$5:$D$8)</f>
        <v>1053.4596895502466</v>
      </c>
      <c r="AR15" s="9">
        <f>($AK$2+(L15+AD15)*12*7.57%)*SUM(Fasering!$D$5:$D$9)</f>
        <v>1585.04691772761</v>
      </c>
      <c r="AS15" s="9">
        <f>($AK$2+(M15+AE15)*12*7.57%)*SUM(Fasering!$D$5:$D$10)</f>
        <v>2195.4595154443987</v>
      </c>
      <c r="AT15" s="9">
        <f>($AK$2+(N15+AF15)*12*7.57%)*SUM(Fasering!$D$5:$D$11)</f>
        <v>2883.0596665276489</v>
      </c>
      <c r="AU15" s="82">
        <f>($AK$2+(O15+AG15)*12*7.57%)*SUM(Fasering!$D$5:$D$12)</f>
        <v>3650.9458029534012</v>
      </c>
    </row>
    <row r="16" spans="1:47" x14ac:dyDescent="0.3">
      <c r="A16" s="32">
        <f t="shared" si="8"/>
        <v>8</v>
      </c>
      <c r="B16" s="129">
        <v>33139.31</v>
      </c>
      <c r="C16" s="130"/>
      <c r="D16" s="129">
        <f t="shared" si="0"/>
        <v>46401.661861999994</v>
      </c>
      <c r="E16" s="131">
        <f t="shared" si="1"/>
        <v>1150.2671514307174</v>
      </c>
      <c r="F16" s="129">
        <f t="shared" si="2"/>
        <v>3866.8051551666663</v>
      </c>
      <c r="G16" s="131">
        <f t="shared" si="3"/>
        <v>95.855595952559781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2405.1852589890623</v>
      </c>
      <c r="K16" s="45">
        <f>GEW!$E$12+($F16-GEW!$E$12)*SUM(Fasering!$D$5:$D$8)</f>
        <v>2697.640726899846</v>
      </c>
      <c r="L16" s="45">
        <f>GEW!$E$12+($F16-GEW!$E$12)*SUM(Fasering!$D$5:$D$9)</f>
        <v>2990.0961948106296</v>
      </c>
      <c r="M16" s="45">
        <f>GEW!$E$12+($F16-GEW!$E$12)*SUM(Fasering!$D$5:$D$10)</f>
        <v>3282.5516627214129</v>
      </c>
      <c r="N16" s="45">
        <f>GEW!$E$12+($F16-GEW!$E$12)*SUM(Fasering!$D$5:$D$11)</f>
        <v>3574.3496872558835</v>
      </c>
      <c r="O16" s="72">
        <f>GEW!$E$12+($F16-GEW!$E$12)*SUM(Fasering!$D$5:$D$12)</f>
        <v>3866.8051551666667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29">
        <f t="shared" si="6"/>
        <v>0</v>
      </c>
      <c r="Z16" s="131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600.6978309123084</v>
      </c>
      <c r="AJ16" s="112">
        <f>($AK$2+(K16+T16)*12*7.57%)*SUM(Fasering!$D$5:$D$8)</f>
        <v>1053.4596895502466</v>
      </c>
      <c r="AK16" s="9">
        <f>($AK$2+(L16+U16)*12*7.57%)*SUM(Fasering!$D$5:$D$9)</f>
        <v>1585.04691772761</v>
      </c>
      <c r="AL16" s="9">
        <f>($AK$2+(M16+V16)*12*7.57%)*SUM(Fasering!$D$5:$D$10)</f>
        <v>2195.4595154443987</v>
      </c>
      <c r="AM16" s="9">
        <f>($AK$2+(N16+W16)*12*7.57%)*SUM(Fasering!$D$5:$D$11)</f>
        <v>2883.0596665276489</v>
      </c>
      <c r="AN16" s="82">
        <f>($AK$2+(O16+X16)*12*7.57%)*SUM(Fasering!$D$5:$D$12)</f>
        <v>3650.9458029534012</v>
      </c>
      <c r="AO16" s="5">
        <f>($AK$2+(I16+AA16)*12*7.57%)*SUM(Fasering!$D$5)</f>
        <v>0</v>
      </c>
      <c r="AP16" s="112">
        <f>($AK$2+(J16+AB16)*12*7.57%)*SUM(Fasering!$D$5:$D$7)</f>
        <v>600.6978309123084</v>
      </c>
      <c r="AQ16" s="112">
        <f>($AK$2+(K16+AC16)*12*7.57%)*SUM(Fasering!$D$5:$D$8)</f>
        <v>1053.4596895502466</v>
      </c>
      <c r="AR16" s="9">
        <f>($AK$2+(L16+AD16)*12*7.57%)*SUM(Fasering!$D$5:$D$9)</f>
        <v>1585.04691772761</v>
      </c>
      <c r="AS16" s="9">
        <f>($AK$2+(M16+AE16)*12*7.57%)*SUM(Fasering!$D$5:$D$10)</f>
        <v>2195.4595154443987</v>
      </c>
      <c r="AT16" s="9">
        <f>($AK$2+(N16+AF16)*12*7.57%)*SUM(Fasering!$D$5:$D$11)</f>
        <v>2883.0596665276489</v>
      </c>
      <c r="AU16" s="82">
        <f>($AK$2+(O16+AG16)*12*7.57%)*SUM(Fasering!$D$5:$D$12)</f>
        <v>3650.9458029534012</v>
      </c>
    </row>
    <row r="17" spans="1:47" x14ac:dyDescent="0.3">
      <c r="A17" s="32">
        <f t="shared" si="8"/>
        <v>9</v>
      </c>
      <c r="B17" s="129">
        <v>34445.31</v>
      </c>
      <c r="C17" s="130"/>
      <c r="D17" s="129">
        <f t="shared" si="0"/>
        <v>48230.323061999996</v>
      </c>
      <c r="E17" s="131">
        <f t="shared" si="1"/>
        <v>1195.5984784791235</v>
      </c>
      <c r="F17" s="129">
        <f t="shared" si="2"/>
        <v>4019.1935884999994</v>
      </c>
      <c r="G17" s="131">
        <f t="shared" si="3"/>
        <v>99.63320653992696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2444.5873750103342</v>
      </c>
      <c r="K17" s="45">
        <f>GEW!$E$12+($F17-GEW!$E$12)*SUM(Fasering!$D$5:$D$8)</f>
        <v>2759.6502707369473</v>
      </c>
      <c r="L17" s="45">
        <f>GEW!$E$12+($F17-GEW!$E$12)*SUM(Fasering!$D$5:$D$9)</f>
        <v>3074.7131664635599</v>
      </c>
      <c r="M17" s="45">
        <f>GEW!$E$12+($F17-GEW!$E$12)*SUM(Fasering!$D$5:$D$10)</f>
        <v>3389.776062190173</v>
      </c>
      <c r="N17" s="45">
        <f>GEW!$E$12+($F17-GEW!$E$12)*SUM(Fasering!$D$5:$D$11)</f>
        <v>3704.1306927733872</v>
      </c>
      <c r="O17" s="72">
        <f>GEW!$E$12+($F17-GEW!$E$12)*SUM(Fasering!$D$5:$D$12)</f>
        <v>4019.1935885000003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29">
        <f t="shared" si="6"/>
        <v>0</v>
      </c>
      <c r="Z17" s="131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609.95257069854858</v>
      </c>
      <c r="AJ17" s="112">
        <f>($AK$2+(K17+T17)*12*7.57%)*SUM(Fasering!$D$5:$D$8)</f>
        <v>1076.3811451976198</v>
      </c>
      <c r="AK17" s="9">
        <f>($AK$2+(L17+U17)*12*7.57%)*SUM(Fasering!$D$5:$D$9)</f>
        <v>1627.7284574492289</v>
      </c>
      <c r="AL17" s="9">
        <f>($AK$2+(M17+V17)*12*7.57%)*SUM(Fasering!$D$5:$D$10)</f>
        <v>2263.9945074533771</v>
      </c>
      <c r="AM17" s="9">
        <f>($AK$2+(N17+W17)*12*7.57%)*SUM(Fasering!$D$5:$D$11)</f>
        <v>2983.4628286184061</v>
      </c>
      <c r="AN17" s="82">
        <f>($AK$2+(O17+X17)*12*7.57%)*SUM(Fasering!$D$5:$D$12)</f>
        <v>3789.3754557934017</v>
      </c>
      <c r="AO17" s="5">
        <f>($AK$2+(I17+AA17)*12*7.57%)*SUM(Fasering!$D$5)</f>
        <v>0</v>
      </c>
      <c r="AP17" s="112">
        <f>($AK$2+(J17+AB17)*12*7.57%)*SUM(Fasering!$D$5:$D$7)</f>
        <v>609.95257069854858</v>
      </c>
      <c r="AQ17" s="112">
        <f>($AK$2+(K17+AC17)*12*7.57%)*SUM(Fasering!$D$5:$D$8)</f>
        <v>1076.3811451976198</v>
      </c>
      <c r="AR17" s="9">
        <f>($AK$2+(L17+AD17)*12*7.57%)*SUM(Fasering!$D$5:$D$9)</f>
        <v>1627.7284574492289</v>
      </c>
      <c r="AS17" s="9">
        <f>($AK$2+(M17+AE17)*12*7.57%)*SUM(Fasering!$D$5:$D$10)</f>
        <v>2263.9945074533771</v>
      </c>
      <c r="AT17" s="9">
        <f>($AK$2+(N17+AF17)*12*7.57%)*SUM(Fasering!$D$5:$D$11)</f>
        <v>2983.4628286184061</v>
      </c>
      <c r="AU17" s="82">
        <f>($AK$2+(O17+AG17)*12*7.57%)*SUM(Fasering!$D$5:$D$12)</f>
        <v>3789.3754557934017</v>
      </c>
    </row>
    <row r="18" spans="1:47" x14ac:dyDescent="0.3">
      <c r="A18" s="32">
        <f t="shared" si="8"/>
        <v>10</v>
      </c>
      <c r="B18" s="129">
        <v>34445.31</v>
      </c>
      <c r="C18" s="130"/>
      <c r="D18" s="129">
        <f t="shared" si="0"/>
        <v>48230.323061999996</v>
      </c>
      <c r="E18" s="131">
        <f t="shared" si="1"/>
        <v>1195.5984784791235</v>
      </c>
      <c r="F18" s="129">
        <f t="shared" si="2"/>
        <v>4019.1935884999994</v>
      </c>
      <c r="G18" s="131">
        <f t="shared" si="3"/>
        <v>99.63320653992696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2444.5873750103342</v>
      </c>
      <c r="K18" s="45">
        <f>GEW!$E$12+($F18-GEW!$E$12)*SUM(Fasering!$D$5:$D$8)</f>
        <v>2759.6502707369473</v>
      </c>
      <c r="L18" s="45">
        <f>GEW!$E$12+($F18-GEW!$E$12)*SUM(Fasering!$D$5:$D$9)</f>
        <v>3074.7131664635599</v>
      </c>
      <c r="M18" s="45">
        <f>GEW!$E$12+($F18-GEW!$E$12)*SUM(Fasering!$D$5:$D$10)</f>
        <v>3389.776062190173</v>
      </c>
      <c r="N18" s="45">
        <f>GEW!$E$12+($F18-GEW!$E$12)*SUM(Fasering!$D$5:$D$11)</f>
        <v>3704.1306927733872</v>
      </c>
      <c r="O18" s="72">
        <f>GEW!$E$12+($F18-GEW!$E$12)*SUM(Fasering!$D$5:$D$12)</f>
        <v>4019.1935885000003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6"/>
        <v>0</v>
      </c>
      <c r="Z18" s="131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609.95257069854858</v>
      </c>
      <c r="AJ18" s="112">
        <f>($AK$2+(K18+T18)*12*7.57%)*SUM(Fasering!$D$5:$D$8)</f>
        <v>1076.3811451976198</v>
      </c>
      <c r="AK18" s="9">
        <f>($AK$2+(L18+U18)*12*7.57%)*SUM(Fasering!$D$5:$D$9)</f>
        <v>1627.7284574492289</v>
      </c>
      <c r="AL18" s="9">
        <f>($AK$2+(M18+V18)*12*7.57%)*SUM(Fasering!$D$5:$D$10)</f>
        <v>2263.9945074533771</v>
      </c>
      <c r="AM18" s="9">
        <f>($AK$2+(N18+W18)*12*7.57%)*SUM(Fasering!$D$5:$D$11)</f>
        <v>2983.4628286184061</v>
      </c>
      <c r="AN18" s="82">
        <f>($AK$2+(O18+X18)*12*7.57%)*SUM(Fasering!$D$5:$D$12)</f>
        <v>3789.3754557934017</v>
      </c>
      <c r="AO18" s="5">
        <f>($AK$2+(I18+AA18)*12*7.57%)*SUM(Fasering!$D$5)</f>
        <v>0</v>
      </c>
      <c r="AP18" s="112">
        <f>($AK$2+(J18+AB18)*12*7.57%)*SUM(Fasering!$D$5:$D$7)</f>
        <v>609.95257069854858</v>
      </c>
      <c r="AQ18" s="112">
        <f>($AK$2+(K18+AC18)*12*7.57%)*SUM(Fasering!$D$5:$D$8)</f>
        <v>1076.3811451976198</v>
      </c>
      <c r="AR18" s="9">
        <f>($AK$2+(L18+AD18)*12*7.57%)*SUM(Fasering!$D$5:$D$9)</f>
        <v>1627.7284574492289</v>
      </c>
      <c r="AS18" s="9">
        <f>($AK$2+(M18+AE18)*12*7.57%)*SUM(Fasering!$D$5:$D$10)</f>
        <v>2263.9945074533771</v>
      </c>
      <c r="AT18" s="9">
        <f>($AK$2+(N18+AF18)*12*7.57%)*SUM(Fasering!$D$5:$D$11)</f>
        <v>2983.4628286184061</v>
      </c>
      <c r="AU18" s="82">
        <f>($AK$2+(O18+AG18)*12*7.57%)*SUM(Fasering!$D$5:$D$12)</f>
        <v>3789.3754557934017</v>
      </c>
    </row>
    <row r="19" spans="1:47" x14ac:dyDescent="0.3">
      <c r="A19" s="32">
        <f t="shared" si="8"/>
        <v>11</v>
      </c>
      <c r="B19" s="129">
        <v>36077.79</v>
      </c>
      <c r="C19" s="130"/>
      <c r="D19" s="129">
        <f t="shared" si="0"/>
        <v>50516.121557999999</v>
      </c>
      <c r="E19" s="131">
        <f t="shared" si="1"/>
        <v>1252.2619430886045</v>
      </c>
      <c r="F19" s="129">
        <f t="shared" si="2"/>
        <v>4209.6767964999999</v>
      </c>
      <c r="G19" s="131">
        <f t="shared" si="3"/>
        <v>104.35516192405038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2493.8394166354537</v>
      </c>
      <c r="K19" s="45">
        <f>GEW!$E$12+($F19-GEW!$E$12)*SUM(Fasering!$D$5:$D$8)</f>
        <v>2837.1612509231581</v>
      </c>
      <c r="L19" s="45">
        <f>GEW!$E$12+($F19-GEW!$E$12)*SUM(Fasering!$D$5:$D$9)</f>
        <v>3180.4830852108621</v>
      </c>
      <c r="M19" s="45">
        <f>GEW!$E$12+($F19-GEW!$E$12)*SUM(Fasering!$D$5:$D$10)</f>
        <v>3523.8049194985661</v>
      </c>
      <c r="N19" s="45">
        <f>GEW!$E$12+($F19-GEW!$E$12)*SUM(Fasering!$D$5:$D$11)</f>
        <v>3866.3549622122964</v>
      </c>
      <c r="O19" s="72">
        <f>GEW!$E$12+($F19-GEW!$E$12)*SUM(Fasering!$D$5:$D$12)</f>
        <v>4209.6767965000008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6"/>
        <v>0</v>
      </c>
      <c r="Z19" s="131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621.52085370485895</v>
      </c>
      <c r="AJ19" s="112">
        <f>($AK$2+(K19+T19)*12*7.57%)*SUM(Fasering!$D$5:$D$8)</f>
        <v>1105.0326137391387</v>
      </c>
      <c r="AK19" s="9">
        <f>($AK$2+(L19+U19)*12*7.57%)*SUM(Fasering!$D$5:$D$9)</f>
        <v>1681.0797284788989</v>
      </c>
      <c r="AL19" s="9">
        <f>($AK$2+(M19+V19)*12*7.57%)*SUM(Fasering!$D$5:$D$10)</f>
        <v>2349.6621979241395</v>
      </c>
      <c r="AM19" s="9">
        <f>($AK$2+(N19+W19)*12*7.57%)*SUM(Fasering!$D$5:$D$11)</f>
        <v>3108.9652436642878</v>
      </c>
      <c r="AN19" s="82">
        <f>($AK$2+(O19+X19)*12*7.57%)*SUM(Fasering!$D$5:$D$12)</f>
        <v>3962.4104019406022</v>
      </c>
      <c r="AO19" s="5">
        <f>($AK$2+(I19+AA19)*12*7.57%)*SUM(Fasering!$D$5)</f>
        <v>0</v>
      </c>
      <c r="AP19" s="112">
        <f>($AK$2+(J19+AB19)*12*7.57%)*SUM(Fasering!$D$5:$D$7)</f>
        <v>621.52085370485895</v>
      </c>
      <c r="AQ19" s="112">
        <f>($AK$2+(K19+AC19)*12*7.57%)*SUM(Fasering!$D$5:$D$8)</f>
        <v>1105.0326137391387</v>
      </c>
      <c r="AR19" s="9">
        <f>($AK$2+(L19+AD19)*12*7.57%)*SUM(Fasering!$D$5:$D$9)</f>
        <v>1681.0797284788989</v>
      </c>
      <c r="AS19" s="9">
        <f>($AK$2+(M19+AE19)*12*7.57%)*SUM(Fasering!$D$5:$D$10)</f>
        <v>2349.6621979241395</v>
      </c>
      <c r="AT19" s="9">
        <f>($AK$2+(N19+AF19)*12*7.57%)*SUM(Fasering!$D$5:$D$11)</f>
        <v>3108.9652436642878</v>
      </c>
      <c r="AU19" s="82">
        <f>($AK$2+(O19+AG19)*12*7.57%)*SUM(Fasering!$D$5:$D$12)</f>
        <v>3962.4104019406022</v>
      </c>
    </row>
    <row r="20" spans="1:47" x14ac:dyDescent="0.3">
      <c r="A20" s="32">
        <f t="shared" si="8"/>
        <v>12</v>
      </c>
      <c r="B20" s="129">
        <v>36077.79</v>
      </c>
      <c r="C20" s="130"/>
      <c r="D20" s="129">
        <f t="shared" si="0"/>
        <v>50516.121557999999</v>
      </c>
      <c r="E20" s="131">
        <f t="shared" si="1"/>
        <v>1252.2619430886045</v>
      </c>
      <c r="F20" s="129">
        <f t="shared" si="2"/>
        <v>4209.6767964999999</v>
      </c>
      <c r="G20" s="131">
        <f t="shared" si="3"/>
        <v>104.35516192405038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2493.8394166354537</v>
      </c>
      <c r="K20" s="45">
        <f>GEW!$E$12+($F20-GEW!$E$12)*SUM(Fasering!$D$5:$D$8)</f>
        <v>2837.1612509231581</v>
      </c>
      <c r="L20" s="45">
        <f>GEW!$E$12+($F20-GEW!$E$12)*SUM(Fasering!$D$5:$D$9)</f>
        <v>3180.4830852108621</v>
      </c>
      <c r="M20" s="45">
        <f>GEW!$E$12+($F20-GEW!$E$12)*SUM(Fasering!$D$5:$D$10)</f>
        <v>3523.8049194985661</v>
      </c>
      <c r="N20" s="45">
        <f>GEW!$E$12+($F20-GEW!$E$12)*SUM(Fasering!$D$5:$D$11)</f>
        <v>3866.3549622122964</v>
      </c>
      <c r="O20" s="72">
        <f>GEW!$E$12+($F20-GEW!$E$12)*SUM(Fasering!$D$5:$D$12)</f>
        <v>4209.6767965000008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6"/>
        <v>0</v>
      </c>
      <c r="Z20" s="131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621.52085370485895</v>
      </c>
      <c r="AJ20" s="112">
        <f>($AK$2+(K20+T20)*12*7.57%)*SUM(Fasering!$D$5:$D$8)</f>
        <v>1105.0326137391387</v>
      </c>
      <c r="AK20" s="9">
        <f>($AK$2+(L20+U20)*12*7.57%)*SUM(Fasering!$D$5:$D$9)</f>
        <v>1681.0797284788989</v>
      </c>
      <c r="AL20" s="9">
        <f>($AK$2+(M20+V20)*12*7.57%)*SUM(Fasering!$D$5:$D$10)</f>
        <v>2349.6621979241395</v>
      </c>
      <c r="AM20" s="9">
        <f>($AK$2+(N20+W20)*12*7.57%)*SUM(Fasering!$D$5:$D$11)</f>
        <v>3108.9652436642878</v>
      </c>
      <c r="AN20" s="82">
        <f>($AK$2+(O20+X20)*12*7.57%)*SUM(Fasering!$D$5:$D$12)</f>
        <v>3962.4104019406022</v>
      </c>
      <c r="AO20" s="5">
        <f>($AK$2+(I20+AA20)*12*7.57%)*SUM(Fasering!$D$5)</f>
        <v>0</v>
      </c>
      <c r="AP20" s="112">
        <f>($AK$2+(J20+AB20)*12*7.57%)*SUM(Fasering!$D$5:$D$7)</f>
        <v>621.52085370485895</v>
      </c>
      <c r="AQ20" s="112">
        <f>($AK$2+(K20+AC20)*12*7.57%)*SUM(Fasering!$D$5:$D$8)</f>
        <v>1105.0326137391387</v>
      </c>
      <c r="AR20" s="9">
        <f>($AK$2+(L20+AD20)*12*7.57%)*SUM(Fasering!$D$5:$D$9)</f>
        <v>1681.0797284788989</v>
      </c>
      <c r="AS20" s="9">
        <f>($AK$2+(M20+AE20)*12*7.57%)*SUM(Fasering!$D$5:$D$10)</f>
        <v>2349.6621979241395</v>
      </c>
      <c r="AT20" s="9">
        <f>($AK$2+(N20+AF20)*12*7.57%)*SUM(Fasering!$D$5:$D$11)</f>
        <v>3108.9652436642878</v>
      </c>
      <c r="AU20" s="82">
        <f>($AK$2+(O20+AG20)*12*7.57%)*SUM(Fasering!$D$5:$D$12)</f>
        <v>3962.4104019406022</v>
      </c>
    </row>
    <row r="21" spans="1:47" x14ac:dyDescent="0.3">
      <c r="A21" s="32">
        <f t="shared" si="8"/>
        <v>13</v>
      </c>
      <c r="B21" s="129">
        <v>37547.019999999997</v>
      </c>
      <c r="C21" s="130"/>
      <c r="D21" s="129">
        <f t="shared" si="0"/>
        <v>52573.337403999991</v>
      </c>
      <c r="E21" s="131">
        <f t="shared" si="1"/>
        <v>1303.2589918170345</v>
      </c>
      <c r="F21" s="129">
        <f t="shared" si="2"/>
        <v>4381.1114503333329</v>
      </c>
      <c r="G21" s="131">
        <f t="shared" si="3"/>
        <v>108.60491598475288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2538.1661937579138</v>
      </c>
      <c r="K21" s="45">
        <f>GEW!$E$12+($F21-GEW!$E$12)*SUM(Fasering!$D$5:$D$8)</f>
        <v>2906.9210381297307</v>
      </c>
      <c r="L21" s="45">
        <f>GEW!$E$12+($F21-GEW!$E$12)*SUM(Fasering!$D$5:$D$9)</f>
        <v>3275.6758825015477</v>
      </c>
      <c r="M21" s="45">
        <f>GEW!$E$12+($F21-GEW!$E$12)*SUM(Fasering!$D$5:$D$10)</f>
        <v>3644.4307268733642</v>
      </c>
      <c r="N21" s="45">
        <f>GEW!$E$12+($F21-GEW!$E$12)*SUM(Fasering!$D$5:$D$11)</f>
        <v>4012.3566059615168</v>
      </c>
      <c r="O21" s="72">
        <f>GEW!$E$12+($F21-GEW!$E$12)*SUM(Fasering!$D$5:$D$12)</f>
        <v>4381.1114503333338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6"/>
        <v>0</v>
      </c>
      <c r="Z21" s="131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631.93229423788921</v>
      </c>
      <c r="AJ21" s="112">
        <f>($AK$2+(K21+T21)*12*7.57%)*SUM(Fasering!$D$5:$D$8)</f>
        <v>1130.818900324736</v>
      </c>
      <c r="AK21" s="9">
        <f>($AK$2+(L21+U21)*12*7.57%)*SUM(Fasering!$D$5:$D$9)</f>
        <v>1729.0958070433662</v>
      </c>
      <c r="AL21" s="9">
        <f>($AK$2+(M21+V21)*12*7.57%)*SUM(Fasering!$D$5:$D$10)</f>
        <v>2426.7630143937799</v>
      </c>
      <c r="AM21" s="9">
        <f>($AK$2+(N21+W21)*12*7.57%)*SUM(Fasering!$D$5:$D$11)</f>
        <v>3221.9172634488227</v>
      </c>
      <c r="AN21" s="82">
        <f>($AK$2+(O21+X21)*12*7.57%)*SUM(Fasering!$D$5:$D$12)</f>
        <v>4118.1416414828018</v>
      </c>
      <c r="AO21" s="5">
        <f>($AK$2+(I21+AA21)*12*7.57%)*SUM(Fasering!$D$5)</f>
        <v>0</v>
      </c>
      <c r="AP21" s="112">
        <f>($AK$2+(J21+AB21)*12*7.57%)*SUM(Fasering!$D$5:$D$7)</f>
        <v>631.93229423788921</v>
      </c>
      <c r="AQ21" s="112">
        <f>($AK$2+(K21+AC21)*12*7.57%)*SUM(Fasering!$D$5:$D$8)</f>
        <v>1130.818900324736</v>
      </c>
      <c r="AR21" s="9">
        <f>($AK$2+(L21+AD21)*12*7.57%)*SUM(Fasering!$D$5:$D$9)</f>
        <v>1729.0958070433662</v>
      </c>
      <c r="AS21" s="9">
        <f>($AK$2+(M21+AE21)*12*7.57%)*SUM(Fasering!$D$5:$D$10)</f>
        <v>2426.7630143937799</v>
      </c>
      <c r="AT21" s="9">
        <f>($AK$2+(N21+AF21)*12*7.57%)*SUM(Fasering!$D$5:$D$11)</f>
        <v>3221.9172634488227</v>
      </c>
      <c r="AU21" s="82">
        <f>($AK$2+(O21+AG21)*12*7.57%)*SUM(Fasering!$D$5:$D$12)</f>
        <v>4118.1416414828018</v>
      </c>
    </row>
    <row r="22" spans="1:47" x14ac:dyDescent="0.3">
      <c r="A22" s="32">
        <f t="shared" si="8"/>
        <v>14</v>
      </c>
      <c r="B22" s="129">
        <v>37547.019999999997</v>
      </c>
      <c r="C22" s="130"/>
      <c r="D22" s="129">
        <f t="shared" si="0"/>
        <v>52573.337403999991</v>
      </c>
      <c r="E22" s="131">
        <f t="shared" si="1"/>
        <v>1303.2589918170345</v>
      </c>
      <c r="F22" s="129">
        <f t="shared" si="2"/>
        <v>4381.1114503333329</v>
      </c>
      <c r="G22" s="131">
        <f t="shared" si="3"/>
        <v>108.60491598475288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2538.1661937579138</v>
      </c>
      <c r="K22" s="45">
        <f>GEW!$E$12+($F22-GEW!$E$12)*SUM(Fasering!$D$5:$D$8)</f>
        <v>2906.9210381297307</v>
      </c>
      <c r="L22" s="45">
        <f>GEW!$E$12+($F22-GEW!$E$12)*SUM(Fasering!$D$5:$D$9)</f>
        <v>3275.6758825015477</v>
      </c>
      <c r="M22" s="45">
        <f>GEW!$E$12+($F22-GEW!$E$12)*SUM(Fasering!$D$5:$D$10)</f>
        <v>3644.4307268733642</v>
      </c>
      <c r="N22" s="45">
        <f>GEW!$E$12+($F22-GEW!$E$12)*SUM(Fasering!$D$5:$D$11)</f>
        <v>4012.3566059615168</v>
      </c>
      <c r="O22" s="72">
        <f>GEW!$E$12+($F22-GEW!$E$12)*SUM(Fasering!$D$5:$D$12)</f>
        <v>4381.1114503333338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6"/>
        <v>0</v>
      </c>
      <c r="Z22" s="131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631.93229423788921</v>
      </c>
      <c r="AJ22" s="112">
        <f>($AK$2+(K22+T22)*12*7.57%)*SUM(Fasering!$D$5:$D$8)</f>
        <v>1130.818900324736</v>
      </c>
      <c r="AK22" s="9">
        <f>($AK$2+(L22+U22)*12*7.57%)*SUM(Fasering!$D$5:$D$9)</f>
        <v>1729.0958070433662</v>
      </c>
      <c r="AL22" s="9">
        <f>($AK$2+(M22+V22)*12*7.57%)*SUM(Fasering!$D$5:$D$10)</f>
        <v>2426.7630143937799</v>
      </c>
      <c r="AM22" s="9">
        <f>($AK$2+(N22+W22)*12*7.57%)*SUM(Fasering!$D$5:$D$11)</f>
        <v>3221.9172634488227</v>
      </c>
      <c r="AN22" s="82">
        <f>($AK$2+(O22+X22)*12*7.57%)*SUM(Fasering!$D$5:$D$12)</f>
        <v>4118.1416414828018</v>
      </c>
      <c r="AO22" s="5">
        <f>($AK$2+(I22+AA22)*12*7.57%)*SUM(Fasering!$D$5)</f>
        <v>0</v>
      </c>
      <c r="AP22" s="112">
        <f>($AK$2+(J22+AB22)*12*7.57%)*SUM(Fasering!$D$5:$D$7)</f>
        <v>631.93229423788921</v>
      </c>
      <c r="AQ22" s="112">
        <f>($AK$2+(K22+AC22)*12*7.57%)*SUM(Fasering!$D$5:$D$8)</f>
        <v>1130.818900324736</v>
      </c>
      <c r="AR22" s="9">
        <f>($AK$2+(L22+AD22)*12*7.57%)*SUM(Fasering!$D$5:$D$9)</f>
        <v>1729.0958070433662</v>
      </c>
      <c r="AS22" s="9">
        <f>($AK$2+(M22+AE22)*12*7.57%)*SUM(Fasering!$D$5:$D$10)</f>
        <v>2426.7630143937799</v>
      </c>
      <c r="AT22" s="9">
        <f>($AK$2+(N22+AF22)*12*7.57%)*SUM(Fasering!$D$5:$D$11)</f>
        <v>3221.9172634488227</v>
      </c>
      <c r="AU22" s="82">
        <f>($AK$2+(O22+AG22)*12*7.57%)*SUM(Fasering!$D$5:$D$12)</f>
        <v>4118.1416414828018</v>
      </c>
    </row>
    <row r="23" spans="1:47" x14ac:dyDescent="0.3">
      <c r="A23" s="32">
        <f t="shared" si="8"/>
        <v>15</v>
      </c>
      <c r="B23" s="129">
        <v>39016.26</v>
      </c>
      <c r="C23" s="130"/>
      <c r="D23" s="129">
        <f t="shared" si="0"/>
        <v>54630.567252000001</v>
      </c>
      <c r="E23" s="131">
        <f t="shared" si="1"/>
        <v>1354.2563876459783</v>
      </c>
      <c r="F23" s="129">
        <f t="shared" si="2"/>
        <v>4552.5472709999995</v>
      </c>
      <c r="G23" s="131">
        <f t="shared" si="3"/>
        <v>112.85469897049818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2582.4932725811095</v>
      </c>
      <c r="K23" s="45">
        <f>GEW!$E$12+($F23-GEW!$E$12)*SUM(Fasering!$D$5:$D$8)</f>
        <v>2976.6813001413866</v>
      </c>
      <c r="L23" s="45">
        <f>GEW!$E$12+($F23-GEW!$E$12)*SUM(Fasering!$D$5:$D$9)</f>
        <v>3370.8693277016637</v>
      </c>
      <c r="M23" s="45">
        <f>GEW!$E$12+($F23-GEW!$E$12)*SUM(Fasering!$D$5:$D$10)</f>
        <v>3765.0573552619408</v>
      </c>
      <c r="N23" s="45">
        <f>GEW!$E$12+($F23-GEW!$E$12)*SUM(Fasering!$D$5:$D$11)</f>
        <v>4158.3592434397233</v>
      </c>
      <c r="O23" s="72">
        <f>GEW!$E$12+($F23-GEW!$E$12)*SUM(Fasering!$D$5:$D$12)</f>
        <v>4552.5472710000004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6"/>
        <v>0</v>
      </c>
      <c r="Z23" s="131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642.34380563416448</v>
      </c>
      <c r="AJ23" s="112">
        <f>($AK$2+(K23+T23)*12*7.57%)*SUM(Fasering!$D$5:$D$8)</f>
        <v>1156.605362419182</v>
      </c>
      <c r="AK23" s="9">
        <f>($AK$2+(L23+U23)*12*7.57%)*SUM(Fasering!$D$5:$D$9)</f>
        <v>1777.1122124190106</v>
      </c>
      <c r="AL23" s="9">
        <f>($AK$2+(M23+V23)*12*7.57%)*SUM(Fasering!$D$5:$D$10)</f>
        <v>2503.8643556336506</v>
      </c>
      <c r="AM23" s="9">
        <f>($AK$2+(N23+W23)*12*7.57%)*SUM(Fasering!$D$5:$D$11)</f>
        <v>3334.8700520171419</v>
      </c>
      <c r="AN23" s="82">
        <f>($AK$2+(O23+X23)*12*7.57%)*SUM(Fasering!$D$5:$D$12)</f>
        <v>4273.8739409764021</v>
      </c>
      <c r="AO23" s="5">
        <f>($AK$2+(I23+AA23)*12*7.57%)*SUM(Fasering!$D$5)</f>
        <v>0</v>
      </c>
      <c r="AP23" s="112">
        <f>($AK$2+(J23+AB23)*12*7.57%)*SUM(Fasering!$D$5:$D$7)</f>
        <v>642.34380563416448</v>
      </c>
      <c r="AQ23" s="112">
        <f>($AK$2+(K23+AC23)*12*7.57%)*SUM(Fasering!$D$5:$D$8)</f>
        <v>1156.605362419182</v>
      </c>
      <c r="AR23" s="9">
        <f>($AK$2+(L23+AD23)*12*7.57%)*SUM(Fasering!$D$5:$D$9)</f>
        <v>1777.1122124190106</v>
      </c>
      <c r="AS23" s="9">
        <f>($AK$2+(M23+AE23)*12*7.57%)*SUM(Fasering!$D$5:$D$10)</f>
        <v>2503.8643556336506</v>
      </c>
      <c r="AT23" s="9">
        <f>($AK$2+(N23+AF23)*12*7.57%)*SUM(Fasering!$D$5:$D$11)</f>
        <v>3334.8700520171419</v>
      </c>
      <c r="AU23" s="82">
        <f>($AK$2+(O23+AG23)*12*7.57%)*SUM(Fasering!$D$5:$D$12)</f>
        <v>4273.8739409764021</v>
      </c>
    </row>
    <row r="24" spans="1:47" x14ac:dyDescent="0.3">
      <c r="A24" s="32">
        <f t="shared" si="8"/>
        <v>16</v>
      </c>
      <c r="B24" s="129">
        <v>39016.26</v>
      </c>
      <c r="C24" s="130"/>
      <c r="D24" s="129">
        <f t="shared" si="0"/>
        <v>54630.567252000001</v>
      </c>
      <c r="E24" s="131">
        <f t="shared" si="1"/>
        <v>1354.2563876459783</v>
      </c>
      <c r="F24" s="129">
        <f t="shared" si="2"/>
        <v>4552.5472709999995</v>
      </c>
      <c r="G24" s="131">
        <f t="shared" si="3"/>
        <v>112.85469897049818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2582.4932725811095</v>
      </c>
      <c r="K24" s="45">
        <f>GEW!$E$12+($F24-GEW!$E$12)*SUM(Fasering!$D$5:$D$8)</f>
        <v>2976.6813001413866</v>
      </c>
      <c r="L24" s="45">
        <f>GEW!$E$12+($F24-GEW!$E$12)*SUM(Fasering!$D$5:$D$9)</f>
        <v>3370.8693277016637</v>
      </c>
      <c r="M24" s="45">
        <f>GEW!$E$12+($F24-GEW!$E$12)*SUM(Fasering!$D$5:$D$10)</f>
        <v>3765.0573552619408</v>
      </c>
      <c r="N24" s="45">
        <f>GEW!$E$12+($F24-GEW!$E$12)*SUM(Fasering!$D$5:$D$11)</f>
        <v>4158.3592434397233</v>
      </c>
      <c r="O24" s="72">
        <f>GEW!$E$12+($F24-GEW!$E$12)*SUM(Fasering!$D$5:$D$12)</f>
        <v>4552.5472710000004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6"/>
        <v>0</v>
      </c>
      <c r="Z24" s="131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642.34380563416448</v>
      </c>
      <c r="AJ24" s="112">
        <f>($AK$2+(K24+T24)*12*7.57%)*SUM(Fasering!$D$5:$D$8)</f>
        <v>1156.605362419182</v>
      </c>
      <c r="AK24" s="9">
        <f>($AK$2+(L24+U24)*12*7.57%)*SUM(Fasering!$D$5:$D$9)</f>
        <v>1777.1122124190106</v>
      </c>
      <c r="AL24" s="9">
        <f>($AK$2+(M24+V24)*12*7.57%)*SUM(Fasering!$D$5:$D$10)</f>
        <v>2503.8643556336506</v>
      </c>
      <c r="AM24" s="9">
        <f>($AK$2+(N24+W24)*12*7.57%)*SUM(Fasering!$D$5:$D$11)</f>
        <v>3334.8700520171419</v>
      </c>
      <c r="AN24" s="82">
        <f>($AK$2+(O24+X24)*12*7.57%)*SUM(Fasering!$D$5:$D$12)</f>
        <v>4273.8739409764021</v>
      </c>
      <c r="AO24" s="5">
        <f>($AK$2+(I24+AA24)*12*7.57%)*SUM(Fasering!$D$5)</f>
        <v>0</v>
      </c>
      <c r="AP24" s="112">
        <f>($AK$2+(J24+AB24)*12*7.57%)*SUM(Fasering!$D$5:$D$7)</f>
        <v>642.34380563416448</v>
      </c>
      <c r="AQ24" s="112">
        <f>($AK$2+(K24+AC24)*12*7.57%)*SUM(Fasering!$D$5:$D$8)</f>
        <v>1156.605362419182</v>
      </c>
      <c r="AR24" s="9">
        <f>($AK$2+(L24+AD24)*12*7.57%)*SUM(Fasering!$D$5:$D$9)</f>
        <v>1777.1122124190106</v>
      </c>
      <c r="AS24" s="9">
        <f>($AK$2+(M24+AE24)*12*7.57%)*SUM(Fasering!$D$5:$D$10)</f>
        <v>2503.8643556336506</v>
      </c>
      <c r="AT24" s="9">
        <f>($AK$2+(N24+AF24)*12*7.57%)*SUM(Fasering!$D$5:$D$11)</f>
        <v>3334.8700520171419</v>
      </c>
      <c r="AU24" s="82">
        <f>($AK$2+(O24+AG24)*12*7.57%)*SUM(Fasering!$D$5:$D$12)</f>
        <v>4273.8739409764021</v>
      </c>
    </row>
    <row r="25" spans="1:47" x14ac:dyDescent="0.3">
      <c r="A25" s="32">
        <f t="shared" si="8"/>
        <v>17</v>
      </c>
      <c r="B25" s="129">
        <v>40648.74</v>
      </c>
      <c r="C25" s="130"/>
      <c r="D25" s="129">
        <f t="shared" si="0"/>
        <v>56916.365747999989</v>
      </c>
      <c r="E25" s="131">
        <f t="shared" si="1"/>
        <v>1410.9198522554589</v>
      </c>
      <c r="F25" s="129">
        <f t="shared" si="2"/>
        <v>4743.030479</v>
      </c>
      <c r="G25" s="131">
        <f t="shared" si="3"/>
        <v>117.57665435462161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2631.7453142062291</v>
      </c>
      <c r="K25" s="45">
        <f>GEW!$E$12+($F25-GEW!$E$12)*SUM(Fasering!$D$5:$D$8)</f>
        <v>3054.1922803275975</v>
      </c>
      <c r="L25" s="45">
        <f>GEW!$E$12+($F25-GEW!$E$12)*SUM(Fasering!$D$5:$D$9)</f>
        <v>3476.6392464489654</v>
      </c>
      <c r="M25" s="45">
        <f>GEW!$E$12+($F25-GEW!$E$12)*SUM(Fasering!$D$5:$D$10)</f>
        <v>3899.0862125703338</v>
      </c>
      <c r="N25" s="45">
        <f>GEW!$E$12+($F25-GEW!$E$12)*SUM(Fasering!$D$5:$D$11)</f>
        <v>4320.583512878633</v>
      </c>
      <c r="O25" s="72">
        <f>GEW!$E$12+($F25-GEW!$E$12)*SUM(Fasering!$D$5:$D$12)</f>
        <v>4743.0304790000009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6"/>
        <v>0</v>
      </c>
      <c r="Z25" s="131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653.91208864047474</v>
      </c>
      <c r="AJ25" s="112">
        <f>($AK$2+(K25+T25)*12*7.57%)*SUM(Fasering!$D$5:$D$8)</f>
        <v>1185.2568309607011</v>
      </c>
      <c r="AK25" s="9">
        <f>($AK$2+(L25+U25)*12*7.57%)*SUM(Fasering!$D$5:$D$9)</f>
        <v>1830.4634834486806</v>
      </c>
      <c r="AL25" s="9">
        <f>($AK$2+(M25+V25)*12*7.57%)*SUM(Fasering!$D$5:$D$10)</f>
        <v>2589.5320461044134</v>
      </c>
      <c r="AM25" s="9">
        <f>($AK$2+(N25+W25)*12*7.57%)*SUM(Fasering!$D$5:$D$11)</f>
        <v>3460.3724670630236</v>
      </c>
      <c r="AN25" s="82">
        <f>($AK$2+(O25+X25)*12*7.57%)*SUM(Fasering!$D$5:$D$12)</f>
        <v>4446.9088871236017</v>
      </c>
      <c r="AO25" s="5">
        <f>($AK$2+(I25+AA25)*12*7.57%)*SUM(Fasering!$D$5)</f>
        <v>0</v>
      </c>
      <c r="AP25" s="112">
        <f>($AK$2+(J25+AB25)*12*7.57%)*SUM(Fasering!$D$5:$D$7)</f>
        <v>653.91208864047474</v>
      </c>
      <c r="AQ25" s="112">
        <f>($AK$2+(K25+AC25)*12*7.57%)*SUM(Fasering!$D$5:$D$8)</f>
        <v>1185.2568309607011</v>
      </c>
      <c r="AR25" s="9">
        <f>($AK$2+(L25+AD25)*12*7.57%)*SUM(Fasering!$D$5:$D$9)</f>
        <v>1830.4634834486806</v>
      </c>
      <c r="AS25" s="9">
        <f>($AK$2+(M25+AE25)*12*7.57%)*SUM(Fasering!$D$5:$D$10)</f>
        <v>2589.5320461044134</v>
      </c>
      <c r="AT25" s="9">
        <f>($AK$2+(N25+AF25)*12*7.57%)*SUM(Fasering!$D$5:$D$11)</f>
        <v>3460.3724670630236</v>
      </c>
      <c r="AU25" s="82">
        <f>($AK$2+(O25+AG25)*12*7.57%)*SUM(Fasering!$D$5:$D$12)</f>
        <v>4446.9088871236017</v>
      </c>
    </row>
    <row r="26" spans="1:47" x14ac:dyDescent="0.3">
      <c r="A26" s="32">
        <f t="shared" si="8"/>
        <v>18</v>
      </c>
      <c r="B26" s="129">
        <v>40648.74</v>
      </c>
      <c r="C26" s="130"/>
      <c r="D26" s="129">
        <f t="shared" si="0"/>
        <v>56916.365747999989</v>
      </c>
      <c r="E26" s="131">
        <f t="shared" si="1"/>
        <v>1410.9198522554589</v>
      </c>
      <c r="F26" s="129">
        <f t="shared" si="2"/>
        <v>4743.030479</v>
      </c>
      <c r="G26" s="131">
        <f t="shared" si="3"/>
        <v>117.57665435462161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2631.7453142062291</v>
      </c>
      <c r="K26" s="45">
        <f>GEW!$E$12+($F26-GEW!$E$12)*SUM(Fasering!$D$5:$D$8)</f>
        <v>3054.1922803275975</v>
      </c>
      <c r="L26" s="45">
        <f>GEW!$E$12+($F26-GEW!$E$12)*SUM(Fasering!$D$5:$D$9)</f>
        <v>3476.6392464489654</v>
      </c>
      <c r="M26" s="45">
        <f>GEW!$E$12+($F26-GEW!$E$12)*SUM(Fasering!$D$5:$D$10)</f>
        <v>3899.0862125703338</v>
      </c>
      <c r="N26" s="45">
        <f>GEW!$E$12+($F26-GEW!$E$12)*SUM(Fasering!$D$5:$D$11)</f>
        <v>4320.583512878633</v>
      </c>
      <c r="O26" s="72">
        <f>GEW!$E$12+($F26-GEW!$E$12)*SUM(Fasering!$D$5:$D$12)</f>
        <v>4743.0304790000009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6"/>
        <v>0</v>
      </c>
      <c r="Z26" s="131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653.91208864047474</v>
      </c>
      <c r="AJ26" s="112">
        <f>($AK$2+(K26+T26)*12*7.57%)*SUM(Fasering!$D$5:$D$8)</f>
        <v>1185.2568309607011</v>
      </c>
      <c r="AK26" s="9">
        <f>($AK$2+(L26+U26)*12*7.57%)*SUM(Fasering!$D$5:$D$9)</f>
        <v>1830.4634834486806</v>
      </c>
      <c r="AL26" s="9">
        <f>($AK$2+(M26+V26)*12*7.57%)*SUM(Fasering!$D$5:$D$10)</f>
        <v>2589.5320461044134</v>
      </c>
      <c r="AM26" s="9">
        <f>($AK$2+(N26+W26)*12*7.57%)*SUM(Fasering!$D$5:$D$11)</f>
        <v>3460.3724670630236</v>
      </c>
      <c r="AN26" s="82">
        <f>($AK$2+(O26+X26)*12*7.57%)*SUM(Fasering!$D$5:$D$12)</f>
        <v>4446.9088871236017</v>
      </c>
      <c r="AO26" s="5">
        <f>($AK$2+(I26+AA26)*12*7.57%)*SUM(Fasering!$D$5)</f>
        <v>0</v>
      </c>
      <c r="AP26" s="112">
        <f>($AK$2+(J26+AB26)*12*7.57%)*SUM(Fasering!$D$5:$D$7)</f>
        <v>653.91208864047474</v>
      </c>
      <c r="AQ26" s="112">
        <f>($AK$2+(K26+AC26)*12*7.57%)*SUM(Fasering!$D$5:$D$8)</f>
        <v>1185.2568309607011</v>
      </c>
      <c r="AR26" s="9">
        <f>($AK$2+(L26+AD26)*12*7.57%)*SUM(Fasering!$D$5:$D$9)</f>
        <v>1830.4634834486806</v>
      </c>
      <c r="AS26" s="9">
        <f>($AK$2+(M26+AE26)*12*7.57%)*SUM(Fasering!$D$5:$D$10)</f>
        <v>2589.5320461044134</v>
      </c>
      <c r="AT26" s="9">
        <f>($AK$2+(N26+AF26)*12*7.57%)*SUM(Fasering!$D$5:$D$11)</f>
        <v>3460.3724670630236</v>
      </c>
      <c r="AU26" s="82">
        <f>($AK$2+(O26+AG26)*12*7.57%)*SUM(Fasering!$D$5:$D$12)</f>
        <v>4446.9088871236017</v>
      </c>
    </row>
    <row r="27" spans="1:47" x14ac:dyDescent="0.3">
      <c r="A27" s="32">
        <f t="shared" si="8"/>
        <v>19</v>
      </c>
      <c r="B27" s="129">
        <v>40648.74</v>
      </c>
      <c r="C27" s="130"/>
      <c r="D27" s="129">
        <f t="shared" si="0"/>
        <v>56916.365747999989</v>
      </c>
      <c r="E27" s="131">
        <f t="shared" si="1"/>
        <v>1410.9198522554589</v>
      </c>
      <c r="F27" s="129">
        <f t="shared" si="2"/>
        <v>4743.030479</v>
      </c>
      <c r="G27" s="131">
        <f t="shared" si="3"/>
        <v>117.57665435462161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2631.7453142062291</v>
      </c>
      <c r="K27" s="45">
        <f>GEW!$E$12+($F27-GEW!$E$12)*SUM(Fasering!$D$5:$D$8)</f>
        <v>3054.1922803275975</v>
      </c>
      <c r="L27" s="45">
        <f>GEW!$E$12+($F27-GEW!$E$12)*SUM(Fasering!$D$5:$D$9)</f>
        <v>3476.6392464489654</v>
      </c>
      <c r="M27" s="45">
        <f>GEW!$E$12+($F27-GEW!$E$12)*SUM(Fasering!$D$5:$D$10)</f>
        <v>3899.0862125703338</v>
      </c>
      <c r="N27" s="45">
        <f>GEW!$E$12+($F27-GEW!$E$12)*SUM(Fasering!$D$5:$D$11)</f>
        <v>4320.583512878633</v>
      </c>
      <c r="O27" s="72">
        <f>GEW!$E$12+($F27-GEW!$E$12)*SUM(Fasering!$D$5:$D$12)</f>
        <v>4743.0304790000009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6"/>
        <v>0</v>
      </c>
      <c r="Z27" s="131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653.91208864047474</v>
      </c>
      <c r="AJ27" s="112">
        <f>($AK$2+(K27+T27)*12*7.57%)*SUM(Fasering!$D$5:$D$8)</f>
        <v>1185.2568309607011</v>
      </c>
      <c r="AK27" s="9">
        <f>($AK$2+(L27+U27)*12*7.57%)*SUM(Fasering!$D$5:$D$9)</f>
        <v>1830.4634834486806</v>
      </c>
      <c r="AL27" s="9">
        <f>($AK$2+(M27+V27)*12*7.57%)*SUM(Fasering!$D$5:$D$10)</f>
        <v>2589.5320461044134</v>
      </c>
      <c r="AM27" s="9">
        <f>($AK$2+(N27+W27)*12*7.57%)*SUM(Fasering!$D$5:$D$11)</f>
        <v>3460.3724670630236</v>
      </c>
      <c r="AN27" s="82">
        <f>($AK$2+(O27+X27)*12*7.57%)*SUM(Fasering!$D$5:$D$12)</f>
        <v>4446.9088871236017</v>
      </c>
      <c r="AO27" s="5">
        <f>($AK$2+(I27+AA27)*12*7.57%)*SUM(Fasering!$D$5)</f>
        <v>0</v>
      </c>
      <c r="AP27" s="112">
        <f>($AK$2+(J27+AB27)*12*7.57%)*SUM(Fasering!$D$5:$D$7)</f>
        <v>653.91208864047474</v>
      </c>
      <c r="AQ27" s="112">
        <f>($AK$2+(K27+AC27)*12*7.57%)*SUM(Fasering!$D$5:$D$8)</f>
        <v>1185.2568309607011</v>
      </c>
      <c r="AR27" s="9">
        <f>($AK$2+(L27+AD27)*12*7.57%)*SUM(Fasering!$D$5:$D$9)</f>
        <v>1830.4634834486806</v>
      </c>
      <c r="AS27" s="9">
        <f>($AK$2+(M27+AE27)*12*7.57%)*SUM(Fasering!$D$5:$D$10)</f>
        <v>2589.5320461044134</v>
      </c>
      <c r="AT27" s="9">
        <f>($AK$2+(N27+AF27)*12*7.57%)*SUM(Fasering!$D$5:$D$11)</f>
        <v>3460.3724670630236</v>
      </c>
      <c r="AU27" s="82">
        <f>($AK$2+(O27+AG27)*12*7.57%)*SUM(Fasering!$D$5:$D$12)</f>
        <v>4446.9088871236017</v>
      </c>
    </row>
    <row r="28" spans="1:47" x14ac:dyDescent="0.3">
      <c r="A28" s="32">
        <f t="shared" si="8"/>
        <v>20</v>
      </c>
      <c r="B28" s="129">
        <v>42117.95</v>
      </c>
      <c r="C28" s="130"/>
      <c r="D28" s="129">
        <f t="shared" si="0"/>
        <v>58973.553589999989</v>
      </c>
      <c r="E28" s="131">
        <f t="shared" si="1"/>
        <v>1461.9162067828624</v>
      </c>
      <c r="F28" s="129">
        <f t="shared" si="2"/>
        <v>4914.4627991666657</v>
      </c>
      <c r="G28" s="131">
        <f t="shared" si="3"/>
        <v>121.82635056523853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2676.0714879272186</v>
      </c>
      <c r="K28" s="45">
        <f>GEW!$E$12+($F28-GEW!$E$12)*SUM(Fasering!$D$5:$D$8)</f>
        <v>3123.9511179240039</v>
      </c>
      <c r="L28" s="45">
        <f>GEW!$E$12+($F28-GEW!$E$12)*SUM(Fasering!$D$5:$D$9)</f>
        <v>3571.8307479207892</v>
      </c>
      <c r="M28" s="45">
        <f>GEW!$E$12+($F28-GEW!$E$12)*SUM(Fasering!$D$5:$D$10)</f>
        <v>4019.7103779175741</v>
      </c>
      <c r="N28" s="45">
        <f>GEW!$E$12+($F28-GEW!$E$12)*SUM(Fasering!$D$5:$D$11)</f>
        <v>4466.5831691698813</v>
      </c>
      <c r="O28" s="72">
        <f>GEW!$E$12+($F28-GEW!$E$12)*SUM(Fasering!$D$5:$D$12)</f>
        <v>4914.4627991666666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6"/>
        <v>0</v>
      </c>
      <c r="Z28" s="131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664.32338744701519</v>
      </c>
      <c r="AJ28" s="112">
        <f>($AK$2+(K28+T28)*12*7.57%)*SUM(Fasering!$D$5:$D$8)</f>
        <v>1211.0427665286006</v>
      </c>
      <c r="AK28" s="9">
        <f>($AK$2+(L28+U28)*12*7.57%)*SUM(Fasering!$D$5:$D$9)</f>
        <v>1878.4789083907935</v>
      </c>
      <c r="AL28" s="9">
        <f>($AK$2+(M28+V28)*12*7.57%)*SUM(Fasering!$D$5:$D$10)</f>
        <v>2666.6318130335935</v>
      </c>
      <c r="AM28" s="9">
        <f>($AK$2+(N28+W28)*12*7.57%)*SUM(Fasering!$D$5:$D$11)</f>
        <v>3573.3229492799915</v>
      </c>
      <c r="AN28" s="82">
        <f>($AK$2+(O28+X28)*12*7.57%)*SUM(Fasering!$D$5:$D$12)</f>
        <v>4602.6380067630007</v>
      </c>
      <c r="AO28" s="5">
        <f>($AK$2+(I28+AA28)*12*7.57%)*SUM(Fasering!$D$5)</f>
        <v>0</v>
      </c>
      <c r="AP28" s="112">
        <f>($AK$2+(J28+AB28)*12*7.57%)*SUM(Fasering!$D$5:$D$7)</f>
        <v>664.32338744701519</v>
      </c>
      <c r="AQ28" s="112">
        <f>($AK$2+(K28+AC28)*12*7.57%)*SUM(Fasering!$D$5:$D$8)</f>
        <v>1211.0427665286006</v>
      </c>
      <c r="AR28" s="9">
        <f>($AK$2+(L28+AD28)*12*7.57%)*SUM(Fasering!$D$5:$D$9)</f>
        <v>1878.4789083907935</v>
      </c>
      <c r="AS28" s="9">
        <f>($AK$2+(M28+AE28)*12*7.57%)*SUM(Fasering!$D$5:$D$10)</f>
        <v>2666.6318130335935</v>
      </c>
      <c r="AT28" s="9">
        <f>($AK$2+(N28+AF28)*12*7.57%)*SUM(Fasering!$D$5:$D$11)</f>
        <v>3573.3229492799915</v>
      </c>
      <c r="AU28" s="82">
        <f>($AK$2+(O28+AG28)*12*7.57%)*SUM(Fasering!$D$5:$D$12)</f>
        <v>4602.6380067630007</v>
      </c>
    </row>
    <row r="29" spans="1:47" x14ac:dyDescent="0.3">
      <c r="A29" s="32">
        <f t="shared" si="8"/>
        <v>21</v>
      </c>
      <c r="B29" s="129">
        <v>42117.95</v>
      </c>
      <c r="C29" s="130"/>
      <c r="D29" s="129">
        <f t="shared" si="0"/>
        <v>58973.553589999989</v>
      </c>
      <c r="E29" s="131">
        <f t="shared" si="1"/>
        <v>1461.9162067828624</v>
      </c>
      <c r="F29" s="129">
        <f t="shared" si="2"/>
        <v>4914.4627991666657</v>
      </c>
      <c r="G29" s="131">
        <f t="shared" si="3"/>
        <v>121.82635056523853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2676.0714879272186</v>
      </c>
      <c r="K29" s="45">
        <f>GEW!$E$12+($F29-GEW!$E$12)*SUM(Fasering!$D$5:$D$8)</f>
        <v>3123.9511179240039</v>
      </c>
      <c r="L29" s="45">
        <f>GEW!$E$12+($F29-GEW!$E$12)*SUM(Fasering!$D$5:$D$9)</f>
        <v>3571.8307479207892</v>
      </c>
      <c r="M29" s="45">
        <f>GEW!$E$12+($F29-GEW!$E$12)*SUM(Fasering!$D$5:$D$10)</f>
        <v>4019.7103779175741</v>
      </c>
      <c r="N29" s="45">
        <f>GEW!$E$12+($F29-GEW!$E$12)*SUM(Fasering!$D$5:$D$11)</f>
        <v>4466.5831691698813</v>
      </c>
      <c r="O29" s="72">
        <f>GEW!$E$12+($F29-GEW!$E$12)*SUM(Fasering!$D$5:$D$12)</f>
        <v>4914.4627991666666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6"/>
        <v>0</v>
      </c>
      <c r="Z29" s="131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664.32338744701519</v>
      </c>
      <c r="AJ29" s="112">
        <f>($AK$2+(K29+T29)*12*7.57%)*SUM(Fasering!$D$5:$D$8)</f>
        <v>1211.0427665286006</v>
      </c>
      <c r="AK29" s="9">
        <f>($AK$2+(L29+U29)*12*7.57%)*SUM(Fasering!$D$5:$D$9)</f>
        <v>1878.4789083907935</v>
      </c>
      <c r="AL29" s="9">
        <f>($AK$2+(M29+V29)*12*7.57%)*SUM(Fasering!$D$5:$D$10)</f>
        <v>2666.6318130335935</v>
      </c>
      <c r="AM29" s="9">
        <f>($AK$2+(N29+W29)*12*7.57%)*SUM(Fasering!$D$5:$D$11)</f>
        <v>3573.3229492799915</v>
      </c>
      <c r="AN29" s="82">
        <f>($AK$2+(O29+X29)*12*7.57%)*SUM(Fasering!$D$5:$D$12)</f>
        <v>4602.6380067630007</v>
      </c>
      <c r="AO29" s="5">
        <f>($AK$2+(I29+AA29)*12*7.57%)*SUM(Fasering!$D$5)</f>
        <v>0</v>
      </c>
      <c r="AP29" s="112">
        <f>($AK$2+(J29+AB29)*12*7.57%)*SUM(Fasering!$D$5:$D$7)</f>
        <v>664.32338744701519</v>
      </c>
      <c r="AQ29" s="112">
        <f>($AK$2+(K29+AC29)*12*7.57%)*SUM(Fasering!$D$5:$D$8)</f>
        <v>1211.0427665286006</v>
      </c>
      <c r="AR29" s="9">
        <f>($AK$2+(L29+AD29)*12*7.57%)*SUM(Fasering!$D$5:$D$9)</f>
        <v>1878.4789083907935</v>
      </c>
      <c r="AS29" s="9">
        <f>($AK$2+(M29+AE29)*12*7.57%)*SUM(Fasering!$D$5:$D$10)</f>
        <v>2666.6318130335935</v>
      </c>
      <c r="AT29" s="9">
        <f>($AK$2+(N29+AF29)*12*7.57%)*SUM(Fasering!$D$5:$D$11)</f>
        <v>3573.3229492799915</v>
      </c>
      <c r="AU29" s="82">
        <f>($AK$2+(O29+AG29)*12*7.57%)*SUM(Fasering!$D$5:$D$12)</f>
        <v>4602.6380067630007</v>
      </c>
    </row>
    <row r="30" spans="1:47" x14ac:dyDescent="0.3">
      <c r="A30" s="32">
        <f t="shared" si="8"/>
        <v>22</v>
      </c>
      <c r="B30" s="129">
        <v>43750.42</v>
      </c>
      <c r="C30" s="130"/>
      <c r="D30" s="129">
        <f t="shared" si="0"/>
        <v>61259.338083999995</v>
      </c>
      <c r="E30" s="131">
        <f t="shared" si="1"/>
        <v>1518.5793242918301</v>
      </c>
      <c r="F30" s="129">
        <f t="shared" si="2"/>
        <v>5104.9448403333326</v>
      </c>
      <c r="G30" s="131">
        <f t="shared" si="3"/>
        <v>126.54827702431916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2725.323227851603</v>
      </c>
      <c r="K30" s="45">
        <f>GEW!$E$12+($F30-GEW!$E$12)*SUM(Fasering!$D$5:$D$8)</f>
        <v>3201.461623305132</v>
      </c>
      <c r="L30" s="45">
        <f>GEW!$E$12+($F30-GEW!$E$12)*SUM(Fasering!$D$5:$D$9)</f>
        <v>3677.6000187586606</v>
      </c>
      <c r="M30" s="45">
        <f>GEW!$E$12+($F30-GEW!$E$12)*SUM(Fasering!$D$5:$D$10)</f>
        <v>4153.7384142121891</v>
      </c>
      <c r="N30" s="45">
        <f>GEW!$E$12+($F30-GEW!$E$12)*SUM(Fasering!$D$5:$D$11)</f>
        <v>4628.806444879805</v>
      </c>
      <c r="O30" s="72">
        <f>GEW!$E$12+($F30-GEW!$E$12)*SUM(Fasering!$D$5:$D$12)</f>
        <v>5104.9448403333336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6"/>
        <v>0</v>
      </c>
      <c r="Z30" s="131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675.89159959008066</v>
      </c>
      <c r="AJ30" s="112">
        <f>($AK$2+(K30+T30)*12*7.57%)*SUM(Fasering!$D$5:$D$8)</f>
        <v>1239.6940595612712</v>
      </c>
      <c r="AK30" s="9">
        <f>($AK$2+(L30+U30)*12*7.57%)*SUM(Fasering!$D$5:$D$9)</f>
        <v>1931.8298526092863</v>
      </c>
      <c r="AL30" s="9">
        <f>($AK$2+(M30+V30)*12*7.57%)*SUM(Fasering!$D$5:$D$10)</f>
        <v>2752.2989787341271</v>
      </c>
      <c r="AM30" s="9">
        <f>($AK$2+(N30+W30)*12*7.57%)*SUM(Fasering!$D$5:$D$11)</f>
        <v>3698.8245955420894</v>
      </c>
      <c r="AN30" s="82">
        <f>($AK$2+(O30+X30)*12*7.57%)*SUM(Fasering!$D$5:$D$12)</f>
        <v>4775.6718929588014</v>
      </c>
      <c r="AO30" s="5">
        <f>($AK$2+(I30+AA30)*12*7.57%)*SUM(Fasering!$D$5)</f>
        <v>0</v>
      </c>
      <c r="AP30" s="112">
        <f>($AK$2+(J30+AB30)*12*7.57%)*SUM(Fasering!$D$5:$D$7)</f>
        <v>675.89159959008066</v>
      </c>
      <c r="AQ30" s="112">
        <f>($AK$2+(K30+AC30)*12*7.57%)*SUM(Fasering!$D$5:$D$8)</f>
        <v>1239.6940595612712</v>
      </c>
      <c r="AR30" s="9">
        <f>($AK$2+(L30+AD30)*12*7.57%)*SUM(Fasering!$D$5:$D$9)</f>
        <v>1931.8298526092863</v>
      </c>
      <c r="AS30" s="9">
        <f>($AK$2+(M30+AE30)*12*7.57%)*SUM(Fasering!$D$5:$D$10)</f>
        <v>2752.2989787341271</v>
      </c>
      <c r="AT30" s="9">
        <f>($AK$2+(N30+AF30)*12*7.57%)*SUM(Fasering!$D$5:$D$11)</f>
        <v>3698.8245955420894</v>
      </c>
      <c r="AU30" s="82">
        <f>($AK$2+(O30+AG30)*12*7.57%)*SUM(Fasering!$D$5:$D$12)</f>
        <v>4775.6718929588014</v>
      </c>
    </row>
    <row r="31" spans="1:47" x14ac:dyDescent="0.3">
      <c r="A31" s="32">
        <f t="shared" si="8"/>
        <v>23</v>
      </c>
      <c r="B31" s="129">
        <v>45382.93</v>
      </c>
      <c r="C31" s="130"/>
      <c r="D31" s="129">
        <f t="shared" si="0"/>
        <v>63545.178585999995</v>
      </c>
      <c r="E31" s="131">
        <f t="shared" si="1"/>
        <v>1575.2438302028511</v>
      </c>
      <c r="F31" s="129">
        <f t="shared" si="2"/>
        <v>5295.4315488333332</v>
      </c>
      <c r="G31" s="131">
        <f t="shared" si="3"/>
        <v>131.27031918357093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2774.5761745789282</v>
      </c>
      <c r="K31" s="45">
        <f>GEW!$E$12+($F31-GEW!$E$12)*SUM(Fasering!$D$5:$D$8)</f>
        <v>3278.9740279065913</v>
      </c>
      <c r="L31" s="45">
        <f>GEW!$E$12+($F31-GEW!$E$12)*SUM(Fasering!$D$5:$D$9)</f>
        <v>3783.3718812342549</v>
      </c>
      <c r="M31" s="45">
        <f>GEW!$E$12+($F31-GEW!$E$12)*SUM(Fasering!$D$5:$D$10)</f>
        <v>4287.7697345619181</v>
      </c>
      <c r="N31" s="45">
        <f>GEW!$E$12+($F31-GEW!$E$12)*SUM(Fasering!$D$5:$D$11)</f>
        <v>4791.0336955056709</v>
      </c>
      <c r="O31" s="72">
        <f>GEW!$E$12+($F31-GEW!$E$12)*SUM(Fasering!$D$5:$D$12)</f>
        <v>5295.4315488333341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6"/>
        <v>0</v>
      </c>
      <c r="Z31" s="131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687.46009518612584</v>
      </c>
      <c r="AJ31" s="112">
        <f>($AK$2+(K31+T31)*12*7.57%)*SUM(Fasering!$D$5:$D$8)</f>
        <v>1268.3460546293359</v>
      </c>
      <c r="AK31" s="9">
        <f>($AK$2+(L31+U31)*12*7.57%)*SUM(Fasering!$D$5:$D$9)</f>
        <v>1985.1821040724874</v>
      </c>
      <c r="AL31" s="9">
        <f>($AK$2+(M31+V31)*12*7.57%)*SUM(Fasering!$D$5:$D$10)</f>
        <v>2837.9682435155796</v>
      </c>
      <c r="AM31" s="9">
        <f>($AK$2+(N31+W31)*12*7.57%)*SUM(Fasering!$D$5:$D$11)</f>
        <v>3824.3293169393205</v>
      </c>
      <c r="AN31" s="82">
        <f>($AK$2+(O31+X31)*12*7.57%)*SUM(Fasering!$D$5:$D$12)</f>
        <v>4948.7100189602015</v>
      </c>
      <c r="AO31" s="5">
        <f>($AK$2+(I31+AA31)*12*7.57%)*SUM(Fasering!$D$5)</f>
        <v>0</v>
      </c>
      <c r="AP31" s="112">
        <f>($AK$2+(J31+AB31)*12*7.57%)*SUM(Fasering!$D$5:$D$7)</f>
        <v>687.46009518612584</v>
      </c>
      <c r="AQ31" s="112">
        <f>($AK$2+(K31+AC31)*12*7.57%)*SUM(Fasering!$D$5:$D$8)</f>
        <v>1268.3460546293359</v>
      </c>
      <c r="AR31" s="9">
        <f>($AK$2+(L31+AD31)*12*7.57%)*SUM(Fasering!$D$5:$D$9)</f>
        <v>1985.1821040724874</v>
      </c>
      <c r="AS31" s="9">
        <f>($AK$2+(M31+AE31)*12*7.57%)*SUM(Fasering!$D$5:$D$10)</f>
        <v>2837.9682435155796</v>
      </c>
      <c r="AT31" s="9">
        <f>($AK$2+(N31+AF31)*12*7.57%)*SUM(Fasering!$D$5:$D$11)</f>
        <v>3824.3293169393205</v>
      </c>
      <c r="AU31" s="82">
        <f>($AK$2+(O31+AG31)*12*7.57%)*SUM(Fasering!$D$5:$D$12)</f>
        <v>4948.7100189602015</v>
      </c>
    </row>
    <row r="32" spans="1:47" x14ac:dyDescent="0.3">
      <c r="A32" s="32">
        <f t="shared" si="8"/>
        <v>24</v>
      </c>
      <c r="B32" s="129">
        <v>46688.9</v>
      </c>
      <c r="C32" s="130"/>
      <c r="D32" s="129">
        <f t="shared" si="0"/>
        <v>65373.797779999994</v>
      </c>
      <c r="E32" s="131">
        <f t="shared" si="1"/>
        <v>1620.5741159497172</v>
      </c>
      <c r="F32" s="129">
        <f t="shared" si="2"/>
        <v>5447.8164816666667</v>
      </c>
      <c r="G32" s="131">
        <f t="shared" si="3"/>
        <v>135.04784299580979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2813.9773854979944</v>
      </c>
      <c r="K32" s="45">
        <f>GEW!$E$12+($F32-GEW!$E$12)*SUM(Fasering!$D$5:$D$8)</f>
        <v>3340.9821473284437</v>
      </c>
      <c r="L32" s="45">
        <f>GEW!$E$12+($F32-GEW!$E$12)*SUM(Fasering!$D$5:$D$9)</f>
        <v>3867.9869091588935</v>
      </c>
      <c r="M32" s="45">
        <f>GEW!$E$12+($F32-GEW!$E$12)*SUM(Fasering!$D$5:$D$10)</f>
        <v>4394.9916709893423</v>
      </c>
      <c r="N32" s="45">
        <f>GEW!$E$12+($F32-GEW!$E$12)*SUM(Fasering!$D$5:$D$11)</f>
        <v>4920.8117198362179</v>
      </c>
      <c r="O32" s="72">
        <f>GEW!$E$12+($F32-GEW!$E$12)*SUM(Fasering!$D$5:$D$12)</f>
        <v>5447.8164816666676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6"/>
        <v>0</v>
      </c>
      <c r="Z32" s="131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696.71462238263121</v>
      </c>
      <c r="AJ32" s="112">
        <f>($AK$2+(K32+T32)*12*7.57%)*SUM(Fasering!$D$5:$D$8)</f>
        <v>1291.266983750163</v>
      </c>
      <c r="AK32" s="9">
        <f>($AK$2+(L32+U32)*12*7.57%)*SUM(Fasering!$D$5:$D$9)</f>
        <v>2027.8626633605754</v>
      </c>
      <c r="AL32" s="9">
        <f>($AK$2+(M32+V32)*12*7.57%)*SUM(Fasering!$D$5:$D$10)</f>
        <v>2906.5016612138679</v>
      </c>
      <c r="AM32" s="9">
        <f>($AK$2+(N32+W32)*12*7.57%)*SUM(Fasering!$D$5:$D$11)</f>
        <v>3924.7301726787282</v>
      </c>
      <c r="AN32" s="82">
        <f>($AK$2+(O32+X32)*12*7.57%)*SUM(Fasering!$D$5:$D$12)</f>
        <v>5087.136491946002</v>
      </c>
      <c r="AO32" s="5">
        <f>($AK$2+(I32+AA32)*12*7.57%)*SUM(Fasering!$D$5)</f>
        <v>0</v>
      </c>
      <c r="AP32" s="112">
        <f>($AK$2+(J32+AB32)*12*7.57%)*SUM(Fasering!$D$5:$D$7)</f>
        <v>696.71462238263121</v>
      </c>
      <c r="AQ32" s="112">
        <f>($AK$2+(K32+AC32)*12*7.57%)*SUM(Fasering!$D$5:$D$8)</f>
        <v>1291.266983750163</v>
      </c>
      <c r="AR32" s="9">
        <f>($AK$2+(L32+AD32)*12*7.57%)*SUM(Fasering!$D$5:$D$9)</f>
        <v>2027.8626633605754</v>
      </c>
      <c r="AS32" s="9">
        <f>($AK$2+(M32+AE32)*12*7.57%)*SUM(Fasering!$D$5:$D$10)</f>
        <v>2906.5016612138679</v>
      </c>
      <c r="AT32" s="9">
        <f>($AK$2+(N32+AF32)*12*7.57%)*SUM(Fasering!$D$5:$D$11)</f>
        <v>3924.7301726787282</v>
      </c>
      <c r="AU32" s="82">
        <f>($AK$2+(O32+AG32)*12*7.57%)*SUM(Fasering!$D$5:$D$12)</f>
        <v>5087.136491946002</v>
      </c>
    </row>
    <row r="33" spans="1:47" x14ac:dyDescent="0.3">
      <c r="A33" s="32">
        <f t="shared" si="8"/>
        <v>25</v>
      </c>
      <c r="B33" s="129">
        <v>46688.9</v>
      </c>
      <c r="C33" s="130"/>
      <c r="D33" s="129">
        <f t="shared" si="0"/>
        <v>65373.797779999994</v>
      </c>
      <c r="E33" s="131">
        <f t="shared" si="1"/>
        <v>1620.5741159497172</v>
      </c>
      <c r="F33" s="129">
        <f t="shared" si="2"/>
        <v>5447.8164816666667</v>
      </c>
      <c r="G33" s="131">
        <f t="shared" si="3"/>
        <v>135.04784299580979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2813.9773854979944</v>
      </c>
      <c r="K33" s="45">
        <f>GEW!$E$12+($F33-GEW!$E$12)*SUM(Fasering!$D$5:$D$8)</f>
        <v>3340.9821473284437</v>
      </c>
      <c r="L33" s="45">
        <f>GEW!$E$12+($F33-GEW!$E$12)*SUM(Fasering!$D$5:$D$9)</f>
        <v>3867.9869091588935</v>
      </c>
      <c r="M33" s="45">
        <f>GEW!$E$12+($F33-GEW!$E$12)*SUM(Fasering!$D$5:$D$10)</f>
        <v>4394.9916709893423</v>
      </c>
      <c r="N33" s="45">
        <f>GEW!$E$12+($F33-GEW!$E$12)*SUM(Fasering!$D$5:$D$11)</f>
        <v>4920.8117198362179</v>
      </c>
      <c r="O33" s="72">
        <f>GEW!$E$12+($F33-GEW!$E$12)*SUM(Fasering!$D$5:$D$12)</f>
        <v>5447.8164816666676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6"/>
        <v>0</v>
      </c>
      <c r="Z33" s="131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696.71462238263121</v>
      </c>
      <c r="AJ33" s="112">
        <f>($AK$2+(K33+T33)*12*7.57%)*SUM(Fasering!$D$5:$D$8)</f>
        <v>1291.266983750163</v>
      </c>
      <c r="AK33" s="9">
        <f>($AK$2+(L33+U33)*12*7.57%)*SUM(Fasering!$D$5:$D$9)</f>
        <v>2027.8626633605754</v>
      </c>
      <c r="AL33" s="9">
        <f>($AK$2+(M33+V33)*12*7.57%)*SUM(Fasering!$D$5:$D$10)</f>
        <v>2906.5016612138679</v>
      </c>
      <c r="AM33" s="9">
        <f>($AK$2+(N33+W33)*12*7.57%)*SUM(Fasering!$D$5:$D$11)</f>
        <v>3924.7301726787282</v>
      </c>
      <c r="AN33" s="82">
        <f>($AK$2+(O33+X33)*12*7.57%)*SUM(Fasering!$D$5:$D$12)</f>
        <v>5087.136491946002</v>
      </c>
      <c r="AO33" s="5">
        <f>($AK$2+(I33+AA33)*12*7.57%)*SUM(Fasering!$D$5)</f>
        <v>0</v>
      </c>
      <c r="AP33" s="112">
        <f>($AK$2+(J33+AB33)*12*7.57%)*SUM(Fasering!$D$5:$D$7)</f>
        <v>696.71462238263121</v>
      </c>
      <c r="AQ33" s="112">
        <f>($AK$2+(K33+AC33)*12*7.57%)*SUM(Fasering!$D$5:$D$8)</f>
        <v>1291.266983750163</v>
      </c>
      <c r="AR33" s="9">
        <f>($AK$2+(L33+AD33)*12*7.57%)*SUM(Fasering!$D$5:$D$9)</f>
        <v>2027.8626633605754</v>
      </c>
      <c r="AS33" s="9">
        <f>($AK$2+(M33+AE33)*12*7.57%)*SUM(Fasering!$D$5:$D$10)</f>
        <v>2906.5016612138679</v>
      </c>
      <c r="AT33" s="9">
        <f>($AK$2+(N33+AF33)*12*7.57%)*SUM(Fasering!$D$5:$D$11)</f>
        <v>3924.7301726787282</v>
      </c>
      <c r="AU33" s="82">
        <f>($AK$2+(O33+AG33)*12*7.57%)*SUM(Fasering!$D$5:$D$12)</f>
        <v>5087.136491946002</v>
      </c>
    </row>
    <row r="34" spans="1:47" x14ac:dyDescent="0.3">
      <c r="A34" s="32">
        <f t="shared" si="8"/>
        <v>26</v>
      </c>
      <c r="B34" s="129">
        <v>46688.9</v>
      </c>
      <c r="C34" s="130"/>
      <c r="D34" s="129">
        <f t="shared" si="0"/>
        <v>65373.797779999994</v>
      </c>
      <c r="E34" s="131">
        <f t="shared" si="1"/>
        <v>1620.5741159497172</v>
      </c>
      <c r="F34" s="129">
        <f t="shared" si="2"/>
        <v>5447.8164816666667</v>
      </c>
      <c r="G34" s="131">
        <f t="shared" si="3"/>
        <v>135.04784299580979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2813.9773854979944</v>
      </c>
      <c r="K34" s="45">
        <f>GEW!$E$12+($F34-GEW!$E$12)*SUM(Fasering!$D$5:$D$8)</f>
        <v>3340.9821473284437</v>
      </c>
      <c r="L34" s="45">
        <f>GEW!$E$12+($F34-GEW!$E$12)*SUM(Fasering!$D$5:$D$9)</f>
        <v>3867.9869091588935</v>
      </c>
      <c r="M34" s="45">
        <f>GEW!$E$12+($F34-GEW!$E$12)*SUM(Fasering!$D$5:$D$10)</f>
        <v>4394.9916709893423</v>
      </c>
      <c r="N34" s="45">
        <f>GEW!$E$12+($F34-GEW!$E$12)*SUM(Fasering!$D$5:$D$11)</f>
        <v>4920.8117198362179</v>
      </c>
      <c r="O34" s="72">
        <f>GEW!$E$12+($F34-GEW!$E$12)*SUM(Fasering!$D$5:$D$12)</f>
        <v>5447.8164816666676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6"/>
        <v>0</v>
      </c>
      <c r="Z34" s="131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696.71462238263121</v>
      </c>
      <c r="AJ34" s="112">
        <f>($AK$2+(K34+T34)*12*7.57%)*SUM(Fasering!$D$5:$D$8)</f>
        <v>1291.266983750163</v>
      </c>
      <c r="AK34" s="9">
        <f>($AK$2+(L34+U34)*12*7.57%)*SUM(Fasering!$D$5:$D$9)</f>
        <v>2027.8626633605754</v>
      </c>
      <c r="AL34" s="9">
        <f>($AK$2+(M34+V34)*12*7.57%)*SUM(Fasering!$D$5:$D$10)</f>
        <v>2906.5016612138679</v>
      </c>
      <c r="AM34" s="9">
        <f>($AK$2+(N34+W34)*12*7.57%)*SUM(Fasering!$D$5:$D$11)</f>
        <v>3924.7301726787282</v>
      </c>
      <c r="AN34" s="82">
        <f>($AK$2+(O34+X34)*12*7.57%)*SUM(Fasering!$D$5:$D$12)</f>
        <v>5087.136491946002</v>
      </c>
      <c r="AO34" s="5">
        <f>($AK$2+(I34+AA34)*12*7.57%)*SUM(Fasering!$D$5)</f>
        <v>0</v>
      </c>
      <c r="AP34" s="112">
        <f>($AK$2+(J34+AB34)*12*7.57%)*SUM(Fasering!$D$5:$D$7)</f>
        <v>696.71462238263121</v>
      </c>
      <c r="AQ34" s="112">
        <f>($AK$2+(K34+AC34)*12*7.57%)*SUM(Fasering!$D$5:$D$8)</f>
        <v>1291.266983750163</v>
      </c>
      <c r="AR34" s="9">
        <f>($AK$2+(L34+AD34)*12*7.57%)*SUM(Fasering!$D$5:$D$9)</f>
        <v>2027.8626633605754</v>
      </c>
      <c r="AS34" s="9">
        <f>($AK$2+(M34+AE34)*12*7.57%)*SUM(Fasering!$D$5:$D$10)</f>
        <v>2906.5016612138679</v>
      </c>
      <c r="AT34" s="9">
        <f>($AK$2+(N34+AF34)*12*7.57%)*SUM(Fasering!$D$5:$D$11)</f>
        <v>3924.7301726787282</v>
      </c>
      <c r="AU34" s="82">
        <f>($AK$2+(O34+AG34)*12*7.57%)*SUM(Fasering!$D$5:$D$12)</f>
        <v>5087.136491946002</v>
      </c>
    </row>
    <row r="35" spans="1:47" x14ac:dyDescent="0.3">
      <c r="A35" s="32">
        <f t="shared" si="8"/>
        <v>27</v>
      </c>
      <c r="B35" s="129">
        <v>46688.9</v>
      </c>
      <c r="C35" s="130"/>
      <c r="D35" s="129">
        <f t="shared" si="0"/>
        <v>65373.797779999994</v>
      </c>
      <c r="E35" s="131">
        <f t="shared" si="1"/>
        <v>1620.5741159497172</v>
      </c>
      <c r="F35" s="129">
        <f t="shared" si="2"/>
        <v>5447.8164816666667</v>
      </c>
      <c r="G35" s="131">
        <f t="shared" si="3"/>
        <v>135.04784299580979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2813.9773854979944</v>
      </c>
      <c r="K35" s="45">
        <f>GEW!$E$12+($F35-GEW!$E$12)*SUM(Fasering!$D$5:$D$8)</f>
        <v>3340.9821473284437</v>
      </c>
      <c r="L35" s="45">
        <f>GEW!$E$12+($F35-GEW!$E$12)*SUM(Fasering!$D$5:$D$9)</f>
        <v>3867.9869091588935</v>
      </c>
      <c r="M35" s="45">
        <f>GEW!$E$12+($F35-GEW!$E$12)*SUM(Fasering!$D$5:$D$10)</f>
        <v>4394.9916709893423</v>
      </c>
      <c r="N35" s="45">
        <f>GEW!$E$12+($F35-GEW!$E$12)*SUM(Fasering!$D$5:$D$11)</f>
        <v>4920.8117198362179</v>
      </c>
      <c r="O35" s="72">
        <f>GEW!$E$12+($F35-GEW!$E$12)*SUM(Fasering!$D$5:$D$12)</f>
        <v>5447.8164816666676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6"/>
        <v>0</v>
      </c>
      <c r="Z35" s="131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696.71462238263121</v>
      </c>
      <c r="AJ35" s="112">
        <f>($AK$2+(K35+T35)*12*7.57%)*SUM(Fasering!$D$5:$D$8)</f>
        <v>1291.266983750163</v>
      </c>
      <c r="AK35" s="9">
        <f>($AK$2+(L35+U35)*12*7.57%)*SUM(Fasering!$D$5:$D$9)</f>
        <v>2027.8626633605754</v>
      </c>
      <c r="AL35" s="9">
        <f>($AK$2+(M35+V35)*12*7.57%)*SUM(Fasering!$D$5:$D$10)</f>
        <v>2906.5016612138679</v>
      </c>
      <c r="AM35" s="9">
        <f>($AK$2+(N35+W35)*12*7.57%)*SUM(Fasering!$D$5:$D$11)</f>
        <v>3924.7301726787282</v>
      </c>
      <c r="AN35" s="82">
        <f>($AK$2+(O35+X35)*12*7.57%)*SUM(Fasering!$D$5:$D$12)</f>
        <v>5087.136491946002</v>
      </c>
      <c r="AO35" s="5">
        <f>($AK$2+(I35+AA35)*12*7.57%)*SUM(Fasering!$D$5)</f>
        <v>0</v>
      </c>
      <c r="AP35" s="112">
        <f>($AK$2+(J35+AB35)*12*7.57%)*SUM(Fasering!$D$5:$D$7)</f>
        <v>696.71462238263121</v>
      </c>
      <c r="AQ35" s="112">
        <f>($AK$2+(K35+AC35)*12*7.57%)*SUM(Fasering!$D$5:$D$8)</f>
        <v>1291.266983750163</v>
      </c>
      <c r="AR35" s="9">
        <f>($AK$2+(L35+AD35)*12*7.57%)*SUM(Fasering!$D$5:$D$9)</f>
        <v>2027.8626633605754</v>
      </c>
      <c r="AS35" s="9">
        <f>($AK$2+(M35+AE35)*12*7.57%)*SUM(Fasering!$D$5:$D$10)</f>
        <v>2906.5016612138679</v>
      </c>
      <c r="AT35" s="9">
        <f>($AK$2+(N35+AF35)*12*7.57%)*SUM(Fasering!$D$5:$D$11)</f>
        <v>3924.7301726787282</v>
      </c>
      <c r="AU35" s="82">
        <f>($AK$2+(O35+AG35)*12*7.57%)*SUM(Fasering!$D$5:$D$12)</f>
        <v>5087.136491946002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0"/>
      <c r="P36" s="132"/>
      <c r="Q36" s="133"/>
      <c r="R36" s="46"/>
      <c r="S36" s="46"/>
      <c r="T36" s="46"/>
      <c r="U36" s="46"/>
      <c r="V36" s="46"/>
      <c r="W36" s="46"/>
      <c r="X36" s="70"/>
      <c r="Y36" s="132"/>
      <c r="Z36" s="133"/>
      <c r="AA36" s="69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36"/>
  <sheetViews>
    <sheetView topLeftCell="AG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75</v>
      </c>
      <c r="B1" s="21" t="s">
        <v>19</v>
      </c>
      <c r="C1" s="21" t="s">
        <v>76</v>
      </c>
      <c r="D1" s="21"/>
      <c r="E1" s="67"/>
      <c r="G1" s="56"/>
      <c r="H1" s="56"/>
      <c r="I1" s="21"/>
      <c r="L1" s="98" t="str">
        <f>D6</f>
        <v>bedragen geldig  voor periode vanaf 10/2021 - let wel: vast bedrag eindejaarspremie = bedrag voor indexatie in november 2021!</v>
      </c>
      <c r="O1" s="23" t="s">
        <v>77</v>
      </c>
      <c r="Y1"/>
      <c r="Z1"/>
      <c r="AA1"/>
      <c r="AB1" s="76"/>
      <c r="AC1" s="76"/>
      <c r="AD1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5"/>
      <c r="I2" s="64"/>
      <c r="J2" s="66"/>
      <c r="K2" s="66"/>
      <c r="L2" s="66"/>
      <c r="N2" s="23" t="s">
        <v>21</v>
      </c>
      <c r="O2" s="25">
        <f>'L4'!O3</f>
        <v>1.4001999999999999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6" t="s">
        <v>22</v>
      </c>
      <c r="C4" s="151"/>
      <c r="D4" s="151"/>
      <c r="E4" s="137"/>
      <c r="F4" s="136" t="s">
        <v>23</v>
      </c>
      <c r="G4" s="137"/>
      <c r="H4" s="148" t="s">
        <v>37</v>
      </c>
      <c r="I4" s="149"/>
      <c r="J4" s="149"/>
      <c r="K4" s="149"/>
      <c r="L4" s="149"/>
      <c r="M4" s="149"/>
      <c r="N4" s="149"/>
      <c r="O4" s="150"/>
      <c r="P4" s="136" t="s">
        <v>24</v>
      </c>
      <c r="Q4" s="139"/>
      <c r="R4" s="148" t="s">
        <v>38</v>
      </c>
      <c r="S4" s="149"/>
      <c r="T4" s="149"/>
      <c r="U4" s="149"/>
      <c r="V4" s="149"/>
      <c r="W4" s="149"/>
      <c r="X4" s="150"/>
      <c r="Y4" s="136" t="s">
        <v>25</v>
      </c>
      <c r="Z4" s="137"/>
      <c r="AA4" s="148" t="s">
        <v>39</v>
      </c>
      <c r="AB4" s="149"/>
      <c r="AC4" s="149"/>
      <c r="AD4" s="149"/>
      <c r="AE4" s="149"/>
      <c r="AF4" s="149"/>
      <c r="AG4" s="150"/>
      <c r="AH4" s="148" t="s">
        <v>99</v>
      </c>
      <c r="AI4" s="149"/>
      <c r="AJ4" s="149"/>
      <c r="AK4" s="149"/>
      <c r="AL4" s="149"/>
      <c r="AM4" s="149"/>
      <c r="AN4" s="150"/>
      <c r="AO4" s="148" t="s">
        <v>100</v>
      </c>
      <c r="AP4" s="149"/>
      <c r="AQ4" s="149"/>
      <c r="AR4" s="149"/>
      <c r="AS4" s="149"/>
      <c r="AT4" s="149"/>
      <c r="AU4" s="150"/>
    </row>
    <row r="5" spans="1:47" x14ac:dyDescent="0.3">
      <c r="A5" s="32"/>
      <c r="B5" s="152">
        <v>1</v>
      </c>
      <c r="C5" s="153"/>
      <c r="D5" s="152"/>
      <c r="E5" s="153"/>
      <c r="F5" s="152"/>
      <c r="G5" s="153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52"/>
      <c r="Q5" s="153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54" t="s">
        <v>27</v>
      </c>
      <c r="Z5" s="153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0" t="s">
        <v>30</v>
      </c>
      <c r="C6" s="141"/>
      <c r="D6" s="146" t="str">
        <f>'L4'!$D$8</f>
        <v>bedragen geldig  voor periode vanaf 10/2021 - let wel: vast bedrag eindejaarspremie = bedrag voor indexatie in november 2021!</v>
      </c>
      <c r="E6" s="145"/>
      <c r="F6" s="146" t="str">
        <f>D6</f>
        <v>bedragen geldig  voor periode vanaf 10/2021 - let wel: vast bedrag eindejaarspremie = bedrag voor indexatie in november 2021!</v>
      </c>
      <c r="G6" s="147"/>
      <c r="H6" s="102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6"/>
      <c r="C7" s="137"/>
      <c r="D7" s="138"/>
      <c r="E7" s="139"/>
      <c r="F7" s="138"/>
      <c r="G7" s="139"/>
      <c r="H7" s="44"/>
      <c r="I7" s="44"/>
      <c r="J7" s="44"/>
      <c r="K7" s="44"/>
      <c r="L7" s="44"/>
      <c r="M7" s="44"/>
      <c r="N7" s="44"/>
      <c r="O7" s="75"/>
      <c r="P7" s="138"/>
      <c r="Q7" s="139"/>
      <c r="R7" s="44"/>
      <c r="S7" s="44"/>
      <c r="T7" s="44"/>
      <c r="U7" s="44"/>
      <c r="V7" s="44"/>
      <c r="W7" s="44"/>
      <c r="X7" s="75"/>
      <c r="Y7" s="138"/>
      <c r="Z7" s="139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29">
        <v>31377.86</v>
      </c>
      <c r="C8" s="130"/>
      <c r="D8" s="129">
        <f t="shared" ref="D8:D35" si="0">B8*$O$2</f>
        <v>43935.279571999999</v>
      </c>
      <c r="E8" s="131">
        <f t="shared" ref="E8:E35" si="1">D8/40.3399</f>
        <v>1089.1271315000781</v>
      </c>
      <c r="F8" s="129">
        <f t="shared" ref="F8:F35" si="2">B8/12*$O$2</f>
        <v>3661.2732976666666</v>
      </c>
      <c r="G8" s="131">
        <f t="shared" ref="G8:G35" si="3">F8/40.3399</f>
        <v>90.760594291673172</v>
      </c>
      <c r="H8" s="45">
        <f>'L4'!$H$10</f>
        <v>1760.59</v>
      </c>
      <c r="I8" s="45">
        <f>GEW!$E$12+($F8-GEW!$E$12)*SUM(Fasering!$D$5)</f>
        <v>1895.469409333333</v>
      </c>
      <c r="J8" s="45">
        <f>GEW!$E$12+($F8-GEW!$E$12)*SUM(Fasering!$D$5:$D$7)</f>
        <v>2352.0421829816587</v>
      </c>
      <c r="K8" s="45">
        <f>GEW!$E$12+($F8-GEW!$E$12)*SUM(Fasering!$D$5:$D$8)</f>
        <v>2614.0061855584509</v>
      </c>
      <c r="L8" s="45">
        <f>GEW!$E$12+($F8-GEW!$E$12)*SUM(Fasering!$D$5:$D$9)</f>
        <v>2875.970188135243</v>
      </c>
      <c r="M8" s="45">
        <f>GEW!$E$12+($F8-GEW!$E$12)*SUM(Fasering!$D$5:$D$10)</f>
        <v>3137.9341907120356</v>
      </c>
      <c r="N8" s="45">
        <f>GEW!$E$12+($F8-GEW!$E$12)*SUM(Fasering!$D$5:$D$11)</f>
        <v>3399.3092950898745</v>
      </c>
      <c r="O8" s="72">
        <f>GEW!$E$12+($F8-GEW!$E$12)*SUM(Fasering!$D$5:$D$12)</f>
        <v>3661.2732976666671</v>
      </c>
      <c r="P8" s="129">
        <f t="shared" ref="P8:P35" si="4">((B8&lt;19968.2)*913.03+(B8&gt;19968.2)*(B8&lt;20424.71)*(20424.71-B8+456.51)+(B8&gt;20424.71)*(B8&lt;22659.62)*456.51+(B8&gt;22659.62)*(B8&lt;23116.13)*(23116.13-B8))/12*$O$2</f>
        <v>0</v>
      </c>
      <c r="Q8" s="131">
        <f t="shared" ref="Q8:Q35" si="5">P8/40.3399</f>
        <v>0</v>
      </c>
      <c r="R8" s="45">
        <f>$P8*SUM(Fasering!$D$5)</f>
        <v>0</v>
      </c>
      <c r="S8" s="45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29">
        <f t="shared" ref="Y8:Y35" si="6">((B8&lt;19968.2)*456.51+(B8&gt;19968.2)*(B8&lt;20196.46)*(20196.46-B8+228.26)+(B8&gt;20196.46)*(B8&lt;22659.62)*228.26+(B8&gt;22659.62)*(B8&lt;22887.88)*(22887.88-B8))/12*$O$2</f>
        <v>0</v>
      </c>
      <c r="Z8" s="131">
        <f t="shared" ref="Z8:Z35" si="7">Y8/40.3399</f>
        <v>0</v>
      </c>
      <c r="AA8" s="71">
        <f>$Y8*SUM(Fasering!$D$5)</f>
        <v>0</v>
      </c>
      <c r="AB8" s="45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12">
        <f>($AK$2+(J8+S8)*12*7.57%)*SUM(Fasering!$D$5:$D$7)</f>
        <v>588.21562463629562</v>
      </c>
      <c r="AJ8" s="112">
        <f>($AK$2+(K8+T8)*12*7.57%)*SUM(Fasering!$D$5:$D$8)</f>
        <v>1022.5446833863375</v>
      </c>
      <c r="AK8" s="9">
        <f>($AK$2+(L8+U8)*12*7.57%)*SUM(Fasering!$D$5:$D$9)</f>
        <v>1527.4807629476361</v>
      </c>
      <c r="AL8" s="9">
        <f>($AK$2+(M8+V8)*12*7.57%)*SUM(Fasering!$D$5:$D$10)</f>
        <v>2103.023863320192</v>
      </c>
      <c r="AM8" s="9">
        <f>($AK$2+(N8+W8)*12*7.57%)*SUM(Fasering!$D$5:$D$11)</f>
        <v>2747.6422470293596</v>
      </c>
      <c r="AN8" s="82">
        <f>($AK$2+(O8+X8)*12*7.57%)*SUM(Fasering!$D$5:$D$12)</f>
        <v>3464.2406636004016</v>
      </c>
      <c r="AO8" s="5">
        <f>($AK$2+(I8+AA8)*12*7.57%)*SUM(Fasering!$D$5)</f>
        <v>0</v>
      </c>
      <c r="AP8" s="112">
        <f>($AK$2+(J8+AB8)*12*7.57%)*SUM(Fasering!$D$5:$D$7)</f>
        <v>588.21562463629562</v>
      </c>
      <c r="AQ8" s="112">
        <f>($AK$2+(K8+AC8)*12*7.57%)*SUM(Fasering!$D$5:$D$8)</f>
        <v>1022.5446833863375</v>
      </c>
      <c r="AR8" s="9">
        <f>($AK$2+(L8+AD8)*12*7.57%)*SUM(Fasering!$D$5:$D$9)</f>
        <v>1527.4807629476361</v>
      </c>
      <c r="AS8" s="9">
        <f>($AK$2+(M8+AE8)*12*7.57%)*SUM(Fasering!$D$5:$D$10)</f>
        <v>2103.023863320192</v>
      </c>
      <c r="AT8" s="9">
        <f>($AK$2+(N8+AF8)*12*7.57%)*SUM(Fasering!$D$5:$D$11)</f>
        <v>2747.6422470293596</v>
      </c>
      <c r="AU8" s="82">
        <f>($AK$2+(O8+AG8)*12*7.57%)*SUM(Fasering!$D$5:$D$12)</f>
        <v>3464.2406636004016</v>
      </c>
    </row>
    <row r="9" spans="1:47" x14ac:dyDescent="0.3">
      <c r="A9" s="32">
        <f t="shared" ref="A9:A35" si="8">+A8+1</f>
        <v>1</v>
      </c>
      <c r="B9" s="129">
        <v>32139.07</v>
      </c>
      <c r="C9" s="130"/>
      <c r="D9" s="129">
        <f t="shared" si="0"/>
        <v>45001.125813999999</v>
      </c>
      <c r="E9" s="131">
        <f t="shared" si="1"/>
        <v>1115.5487696796472</v>
      </c>
      <c r="F9" s="129">
        <f t="shared" si="2"/>
        <v>3750.0938178333327</v>
      </c>
      <c r="G9" s="131">
        <f t="shared" si="3"/>
        <v>92.962397473303909</v>
      </c>
      <c r="H9" s="45">
        <f>'L4'!$H$10</f>
        <v>1760.59</v>
      </c>
      <c r="I9" s="45">
        <f>GEW!$E$12+($F9-GEW!$E$12)*SUM(Fasering!$D$5)</f>
        <v>1895.469409333333</v>
      </c>
      <c r="J9" s="45">
        <f>GEW!$E$12+($F9-GEW!$E$12)*SUM(Fasering!$D$5:$D$7)</f>
        <v>2375.0079446482378</v>
      </c>
      <c r="K9" s="45">
        <f>GEW!$E$12+($F9-GEW!$E$12)*SUM(Fasering!$D$5:$D$8)</f>
        <v>2650.1488232799206</v>
      </c>
      <c r="L9" s="45">
        <f>GEW!$E$12+($F9-GEW!$E$12)*SUM(Fasering!$D$5:$D$9)</f>
        <v>2925.2897019116035</v>
      </c>
      <c r="M9" s="45">
        <f>GEW!$E$12+($F9-GEW!$E$12)*SUM(Fasering!$D$5:$D$10)</f>
        <v>3200.4305805432869</v>
      </c>
      <c r="N9" s="45">
        <f>GEW!$E$12+($F9-GEW!$E$12)*SUM(Fasering!$D$5:$D$11)</f>
        <v>3474.9529392016502</v>
      </c>
      <c r="O9" s="72">
        <f>GEW!$E$12+($F9-GEW!$E$12)*SUM(Fasering!$D$5:$D$12)</f>
        <v>3750.0938178333331</v>
      </c>
      <c r="P9" s="129">
        <f t="shared" si="4"/>
        <v>0</v>
      </c>
      <c r="Q9" s="131">
        <f t="shared" si="5"/>
        <v>0</v>
      </c>
      <c r="R9" s="45">
        <f>$P9*SUM(Fasering!$D$5)</f>
        <v>0</v>
      </c>
      <c r="S9" s="45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29">
        <f t="shared" si="6"/>
        <v>0</v>
      </c>
      <c r="Z9" s="131">
        <f t="shared" si="7"/>
        <v>0</v>
      </c>
      <c r="AA9" s="71">
        <f>$Y9*SUM(Fasering!$D$5)</f>
        <v>0</v>
      </c>
      <c r="AB9" s="45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12">
        <f>($AK$2+(J9+S9)*12*7.57%)*SUM(Fasering!$D$5:$D$7)</f>
        <v>593.60980570266918</v>
      </c>
      <c r="AJ9" s="112">
        <f>($AK$2+(K9+T9)*12*7.57%)*SUM(Fasering!$D$5:$D$8)</f>
        <v>1035.9045924623993</v>
      </c>
      <c r="AK9" s="9">
        <f>($AK$2+(L9+U9)*12*7.57%)*SUM(Fasering!$D$5:$D$9)</f>
        <v>1552.3579565552118</v>
      </c>
      <c r="AL9" s="9">
        <f>($AK$2+(M9+V9)*12*7.57%)*SUM(Fasering!$D$5:$D$10)</f>
        <v>2142.969897981106</v>
      </c>
      <c r="AM9" s="9">
        <f>($AK$2+(N9+W9)*12*7.57%)*SUM(Fasering!$D$5:$D$11)</f>
        <v>2806.1628373931467</v>
      </c>
      <c r="AN9" s="82">
        <f>($AK$2+(O9+X9)*12*7.57%)*SUM(Fasering!$D$5:$D$12)</f>
        <v>3544.925224119801</v>
      </c>
      <c r="AO9" s="5">
        <f>($AK$2+(I9+AA9)*12*7.57%)*SUM(Fasering!$D$5)</f>
        <v>0</v>
      </c>
      <c r="AP9" s="112">
        <f>($AK$2+(J9+AB9)*12*7.57%)*SUM(Fasering!$D$5:$D$7)</f>
        <v>593.60980570266918</v>
      </c>
      <c r="AQ9" s="112">
        <f>($AK$2+(K9+AC9)*12*7.57%)*SUM(Fasering!$D$5:$D$8)</f>
        <v>1035.9045924623993</v>
      </c>
      <c r="AR9" s="9">
        <f>($AK$2+(L9+AD9)*12*7.57%)*SUM(Fasering!$D$5:$D$9)</f>
        <v>1552.3579565552118</v>
      </c>
      <c r="AS9" s="9">
        <f>($AK$2+(M9+AE9)*12*7.57%)*SUM(Fasering!$D$5:$D$10)</f>
        <v>2142.969897981106</v>
      </c>
      <c r="AT9" s="9">
        <f>($AK$2+(N9+AF9)*12*7.57%)*SUM(Fasering!$D$5:$D$11)</f>
        <v>2806.1628373931467</v>
      </c>
      <c r="AU9" s="82">
        <f>($AK$2+(O9+AG9)*12*7.57%)*SUM(Fasering!$D$5:$D$12)</f>
        <v>3544.925224119801</v>
      </c>
    </row>
    <row r="10" spans="1:47" x14ac:dyDescent="0.3">
      <c r="A10" s="32">
        <f t="shared" si="8"/>
        <v>2</v>
      </c>
      <c r="B10" s="129">
        <v>32900.239999999998</v>
      </c>
      <c r="C10" s="130"/>
      <c r="D10" s="129">
        <f t="shared" si="0"/>
        <v>46066.916047999992</v>
      </c>
      <c r="E10" s="131">
        <f t="shared" si="1"/>
        <v>1141.9690194571626</v>
      </c>
      <c r="F10" s="129">
        <f t="shared" si="2"/>
        <v>3838.909670666666</v>
      </c>
      <c r="G10" s="131">
        <f t="shared" si="3"/>
        <v>95.164084954763553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2397.9724995118759</v>
      </c>
      <c r="K10" s="45">
        <f>GEW!$E$12+($F10-GEW!$E$12)*SUM(Fasering!$D$5:$D$8)</f>
        <v>2686.2895617810591</v>
      </c>
      <c r="L10" s="45">
        <f>GEW!$E$12+($F10-GEW!$E$12)*SUM(Fasering!$D$5:$D$9)</f>
        <v>2974.6066240502419</v>
      </c>
      <c r="M10" s="45">
        <f>GEW!$E$12+($F10-GEW!$E$12)*SUM(Fasering!$D$5:$D$10)</f>
        <v>3262.9236863194246</v>
      </c>
      <c r="N10" s="45">
        <f>GEW!$E$12+($F10-GEW!$E$12)*SUM(Fasering!$D$5:$D$11)</f>
        <v>3550.5926083974837</v>
      </c>
      <c r="O10" s="72">
        <f>GEW!$E$12+($F10-GEW!$E$12)*SUM(Fasering!$D$5:$D$12)</f>
        <v>3838.9096706666664</v>
      </c>
      <c r="P10" s="129">
        <f t="shared" si="4"/>
        <v>0</v>
      </c>
      <c r="Q10" s="131">
        <f t="shared" si="5"/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29">
        <f t="shared" si="6"/>
        <v>0</v>
      </c>
      <c r="Z10" s="131">
        <f t="shared" si="7"/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12">
        <f>($AK$2+(J10+S10)*12*7.57%)*SUM(Fasering!$D$5:$D$7)</f>
        <v>599.00370331606314</v>
      </c>
      <c r="AJ10" s="112">
        <f>($AK$2+(K10+T10)*12*7.57%)*SUM(Fasering!$D$5:$D$8)</f>
        <v>1049.2637995030664</v>
      </c>
      <c r="AK10" s="9">
        <f>($AK$2+(L10+U10)*12*7.57%)*SUM(Fasering!$D$5:$D$9)</f>
        <v>1577.2338429180791</v>
      </c>
      <c r="AL10" s="9">
        <f>($AK$2+(M10+V10)*12*7.57%)*SUM(Fasering!$D$5:$D$10)</f>
        <v>2182.9138335611015</v>
      </c>
      <c r="AM10" s="9">
        <f>($AK$2+(N10+W10)*12*7.57%)*SUM(Fasering!$D$5:$D$11)</f>
        <v>2864.6803526218</v>
      </c>
      <c r="AN10" s="82">
        <f>($AK$2+(O10+X10)*12*7.57%)*SUM(Fasering!$D$5:$D$12)</f>
        <v>3625.605544833601</v>
      </c>
      <c r="AO10" s="5">
        <f>($AK$2+(I10+AA10)*12*7.57%)*SUM(Fasering!$D$5)</f>
        <v>0</v>
      </c>
      <c r="AP10" s="112">
        <f>($AK$2+(J10+AB10)*12*7.57%)*SUM(Fasering!$D$5:$D$7)</f>
        <v>599.00370331606314</v>
      </c>
      <c r="AQ10" s="112">
        <f>($AK$2+(K10+AC10)*12*7.57%)*SUM(Fasering!$D$5:$D$8)</f>
        <v>1049.2637995030664</v>
      </c>
      <c r="AR10" s="9">
        <f>($AK$2+(L10+AD10)*12*7.57%)*SUM(Fasering!$D$5:$D$9)</f>
        <v>1577.2338429180791</v>
      </c>
      <c r="AS10" s="9">
        <f>($AK$2+(M10+AE10)*12*7.57%)*SUM(Fasering!$D$5:$D$10)</f>
        <v>2182.9138335611015</v>
      </c>
      <c r="AT10" s="9">
        <f>($AK$2+(N10+AF10)*12*7.57%)*SUM(Fasering!$D$5:$D$11)</f>
        <v>2864.6803526218</v>
      </c>
      <c r="AU10" s="82">
        <f>($AK$2+(O10+AG10)*12*7.57%)*SUM(Fasering!$D$5:$D$12)</f>
        <v>3625.605544833601</v>
      </c>
    </row>
    <row r="11" spans="1:47" x14ac:dyDescent="0.3">
      <c r="A11" s="32">
        <f t="shared" si="8"/>
        <v>3</v>
      </c>
      <c r="B11" s="129">
        <v>33661.06</v>
      </c>
      <c r="C11" s="130"/>
      <c r="D11" s="129">
        <f t="shared" si="0"/>
        <v>47132.216211999992</v>
      </c>
      <c r="E11" s="131">
        <f t="shared" si="1"/>
        <v>1168.3771207167097</v>
      </c>
      <c r="F11" s="129">
        <f t="shared" si="2"/>
        <v>3927.6846843333328</v>
      </c>
      <c r="G11" s="131">
        <f t="shared" si="3"/>
        <v>97.364760059725796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2420.9264948497812</v>
      </c>
      <c r="K11" s="45">
        <f>GEW!$E$12+($F11-GEW!$E$12)*SUM(Fasering!$D$5:$D$8)</f>
        <v>2722.413682104293</v>
      </c>
      <c r="L11" s="45">
        <f>GEW!$E$12+($F11-GEW!$E$12)*SUM(Fasering!$D$5:$D$9)</f>
        <v>3023.9008693588044</v>
      </c>
      <c r="M11" s="45">
        <f>GEW!$E$12+($F11-GEW!$E$12)*SUM(Fasering!$D$5:$D$10)</f>
        <v>3325.3880566133157</v>
      </c>
      <c r="N11" s="45">
        <f>GEW!$E$12+($F11-GEW!$E$12)*SUM(Fasering!$D$5:$D$11)</f>
        <v>3626.1974970788215</v>
      </c>
      <c r="O11" s="72">
        <f>GEW!$E$12+($F11-GEW!$E$12)*SUM(Fasering!$D$5:$D$12)</f>
        <v>3927.6846843333333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29">
        <f t="shared" si="6"/>
        <v>0</v>
      </c>
      <c r="Z11" s="131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604.39512071588479</v>
      </c>
      <c r="AJ11" s="112">
        <f>($AK$2+(K11+T11)*12*7.57%)*SUM(Fasering!$D$5:$D$8)</f>
        <v>1062.616863734027</v>
      </c>
      <c r="AK11" s="9">
        <f>($AK$2+(L11+U11)*12*7.57%)*SUM(Fasering!$D$5:$D$9)</f>
        <v>1602.0982908897499</v>
      </c>
      <c r="AL11" s="9">
        <f>($AK$2+(M11+V11)*12*7.57%)*SUM(Fasering!$D$5:$D$10)</f>
        <v>2222.8394021830541</v>
      </c>
      <c r="AM11" s="9">
        <f>($AK$2+(N11+W11)*12*7.57%)*SUM(Fasering!$D$5:$D$11)</f>
        <v>2923.1709604180414</v>
      </c>
      <c r="AN11" s="82">
        <f>($AK$2+(O11+X11)*12*7.57%)*SUM(Fasering!$D$5:$D$12)</f>
        <v>3706.2487672484012</v>
      </c>
      <c r="AO11" s="5">
        <f>($AK$2+(I11+AA11)*12*7.57%)*SUM(Fasering!$D$5)</f>
        <v>0</v>
      </c>
      <c r="AP11" s="112">
        <f>($AK$2+(J11+AB11)*12*7.57%)*SUM(Fasering!$D$5:$D$7)</f>
        <v>604.39512071588479</v>
      </c>
      <c r="AQ11" s="112">
        <f>($AK$2+(K11+AC11)*12*7.57%)*SUM(Fasering!$D$5:$D$8)</f>
        <v>1062.616863734027</v>
      </c>
      <c r="AR11" s="9">
        <f>($AK$2+(L11+AD11)*12*7.57%)*SUM(Fasering!$D$5:$D$9)</f>
        <v>1602.0982908897499</v>
      </c>
      <c r="AS11" s="9">
        <f>($AK$2+(M11+AE11)*12*7.57%)*SUM(Fasering!$D$5:$D$10)</f>
        <v>2222.8394021830541</v>
      </c>
      <c r="AT11" s="9">
        <f>($AK$2+(N11+AF11)*12*7.57%)*SUM(Fasering!$D$5:$D$11)</f>
        <v>2923.1709604180414</v>
      </c>
      <c r="AU11" s="82">
        <f>($AK$2+(O11+AG11)*12*7.57%)*SUM(Fasering!$D$5:$D$12)</f>
        <v>3706.2487672484012</v>
      </c>
    </row>
    <row r="12" spans="1:47" x14ac:dyDescent="0.3">
      <c r="A12" s="32">
        <f t="shared" si="8"/>
        <v>4</v>
      </c>
      <c r="B12" s="129">
        <v>33661.06</v>
      </c>
      <c r="C12" s="130"/>
      <c r="D12" s="129">
        <f t="shared" si="0"/>
        <v>47132.216211999992</v>
      </c>
      <c r="E12" s="131">
        <f t="shared" si="1"/>
        <v>1168.3771207167097</v>
      </c>
      <c r="F12" s="129">
        <f t="shared" si="2"/>
        <v>3927.6846843333328</v>
      </c>
      <c r="G12" s="131">
        <f t="shared" si="3"/>
        <v>97.364760059725796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2420.9264948497812</v>
      </c>
      <c r="K12" s="45">
        <f>GEW!$E$12+($F12-GEW!$E$12)*SUM(Fasering!$D$5:$D$8)</f>
        <v>2722.413682104293</v>
      </c>
      <c r="L12" s="45">
        <f>GEW!$E$12+($F12-GEW!$E$12)*SUM(Fasering!$D$5:$D$9)</f>
        <v>3023.9008693588044</v>
      </c>
      <c r="M12" s="45">
        <f>GEW!$E$12+($F12-GEW!$E$12)*SUM(Fasering!$D$5:$D$10)</f>
        <v>3325.3880566133157</v>
      </c>
      <c r="N12" s="45">
        <f>GEW!$E$12+($F12-GEW!$E$12)*SUM(Fasering!$D$5:$D$11)</f>
        <v>3626.1974970788215</v>
      </c>
      <c r="O12" s="72">
        <f>GEW!$E$12+($F12-GEW!$E$12)*SUM(Fasering!$D$5:$D$12)</f>
        <v>3927.6846843333333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29">
        <f t="shared" si="6"/>
        <v>0</v>
      </c>
      <c r="Z12" s="131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604.39512071588479</v>
      </c>
      <c r="AJ12" s="112">
        <f>($AK$2+(K12+T12)*12*7.57%)*SUM(Fasering!$D$5:$D$8)</f>
        <v>1062.616863734027</v>
      </c>
      <c r="AK12" s="9">
        <f>($AK$2+(L12+U12)*12*7.57%)*SUM(Fasering!$D$5:$D$9)</f>
        <v>1602.0982908897499</v>
      </c>
      <c r="AL12" s="9">
        <f>($AK$2+(M12+V12)*12*7.57%)*SUM(Fasering!$D$5:$D$10)</f>
        <v>2222.8394021830541</v>
      </c>
      <c r="AM12" s="9">
        <f>($AK$2+(N12+W12)*12*7.57%)*SUM(Fasering!$D$5:$D$11)</f>
        <v>2923.1709604180414</v>
      </c>
      <c r="AN12" s="82">
        <f>($AK$2+(O12+X12)*12*7.57%)*SUM(Fasering!$D$5:$D$12)</f>
        <v>3706.2487672484012</v>
      </c>
      <c r="AO12" s="5">
        <f>($AK$2+(I12+AA12)*12*7.57%)*SUM(Fasering!$D$5)</f>
        <v>0</v>
      </c>
      <c r="AP12" s="112">
        <f>($AK$2+(J12+AB12)*12*7.57%)*SUM(Fasering!$D$5:$D$7)</f>
        <v>604.39512071588479</v>
      </c>
      <c r="AQ12" s="112">
        <f>($AK$2+(K12+AC12)*12*7.57%)*SUM(Fasering!$D$5:$D$8)</f>
        <v>1062.616863734027</v>
      </c>
      <c r="AR12" s="9">
        <f>($AK$2+(L12+AD12)*12*7.57%)*SUM(Fasering!$D$5:$D$9)</f>
        <v>1602.0982908897499</v>
      </c>
      <c r="AS12" s="9">
        <f>($AK$2+(M12+AE12)*12*7.57%)*SUM(Fasering!$D$5:$D$10)</f>
        <v>2222.8394021830541</v>
      </c>
      <c r="AT12" s="9">
        <f>($AK$2+(N12+AF12)*12*7.57%)*SUM(Fasering!$D$5:$D$11)</f>
        <v>2923.1709604180414</v>
      </c>
      <c r="AU12" s="82">
        <f>($AK$2+(O12+AG12)*12*7.57%)*SUM(Fasering!$D$5:$D$12)</f>
        <v>3706.2487672484012</v>
      </c>
    </row>
    <row r="13" spans="1:47" x14ac:dyDescent="0.3">
      <c r="A13" s="32">
        <f t="shared" si="8"/>
        <v>5</v>
      </c>
      <c r="B13" s="129">
        <v>34992.94</v>
      </c>
      <c r="C13" s="130"/>
      <c r="D13" s="129">
        <f t="shared" si="0"/>
        <v>48997.114587999997</v>
      </c>
      <c r="E13" s="131">
        <f t="shared" si="1"/>
        <v>1214.6067438937628</v>
      </c>
      <c r="F13" s="129">
        <f t="shared" si="2"/>
        <v>4083.0928823333329</v>
      </c>
      <c r="G13" s="131">
        <f t="shared" si="3"/>
        <v>101.21722865781355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2461.1094123738326</v>
      </c>
      <c r="K13" s="45">
        <f>GEW!$E$12+($F13-GEW!$E$12)*SUM(Fasering!$D$5:$D$8)</f>
        <v>2785.6520214961442</v>
      </c>
      <c r="L13" s="45">
        <f>GEW!$E$12+($F13-GEW!$E$12)*SUM(Fasering!$D$5:$D$9)</f>
        <v>3110.1946306184564</v>
      </c>
      <c r="M13" s="45">
        <f>GEW!$E$12+($F13-GEW!$E$12)*SUM(Fasering!$D$5:$D$10)</f>
        <v>3434.737239740768</v>
      </c>
      <c r="N13" s="45">
        <f>GEW!$E$12+($F13-GEW!$E$12)*SUM(Fasering!$D$5:$D$11)</f>
        <v>3758.5502732110217</v>
      </c>
      <c r="O13" s="72">
        <f>GEW!$E$12+($F13-GEW!$E$12)*SUM(Fasering!$D$5:$D$12)</f>
        <v>4083.0928823333334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29">
        <f t="shared" si="6"/>
        <v>0</v>
      </c>
      <c r="Z13" s="131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613.83325457997159</v>
      </c>
      <c r="AJ13" s="112">
        <f>($AK$2+(K13+T13)*12*7.57%)*SUM(Fasering!$D$5:$D$8)</f>
        <v>1085.9925362819772</v>
      </c>
      <c r="AK13" s="9">
        <f>($AK$2+(L13+U13)*12*7.57%)*SUM(Fasering!$D$5:$D$9)</f>
        <v>1645.6256179375525</v>
      </c>
      <c r="AL13" s="9">
        <f>($AK$2+(M13+V13)*12*7.57%)*SUM(Fasering!$D$5:$D$10)</f>
        <v>2292.7324995466975</v>
      </c>
      <c r="AM13" s="9">
        <f>($AK$2+(N13+W13)*12*7.57%)*SUM(Fasering!$D$5:$D$11)</f>
        <v>3025.5637349398162</v>
      </c>
      <c r="AN13" s="82">
        <f>($AK$2+(O13+X13)*12*7.57%)*SUM(Fasering!$D$5:$D$12)</f>
        <v>3847.421574311601</v>
      </c>
      <c r="AO13" s="5">
        <f>($AK$2+(I13+AA13)*12*7.57%)*SUM(Fasering!$D$5)</f>
        <v>0</v>
      </c>
      <c r="AP13" s="112">
        <f>($AK$2+(J13+AB13)*12*7.57%)*SUM(Fasering!$D$5:$D$7)</f>
        <v>613.83325457997159</v>
      </c>
      <c r="AQ13" s="112">
        <f>($AK$2+(K13+AC13)*12*7.57%)*SUM(Fasering!$D$5:$D$8)</f>
        <v>1085.9925362819772</v>
      </c>
      <c r="AR13" s="9">
        <f>($AK$2+(L13+AD13)*12*7.57%)*SUM(Fasering!$D$5:$D$9)</f>
        <v>1645.6256179375525</v>
      </c>
      <c r="AS13" s="9">
        <f>($AK$2+(M13+AE13)*12*7.57%)*SUM(Fasering!$D$5:$D$10)</f>
        <v>2292.7324995466975</v>
      </c>
      <c r="AT13" s="9">
        <f>($AK$2+(N13+AF13)*12*7.57%)*SUM(Fasering!$D$5:$D$11)</f>
        <v>3025.5637349398162</v>
      </c>
      <c r="AU13" s="82">
        <f>($AK$2+(O13+AG13)*12*7.57%)*SUM(Fasering!$D$5:$D$12)</f>
        <v>3847.421574311601</v>
      </c>
    </row>
    <row r="14" spans="1:47" x14ac:dyDescent="0.3">
      <c r="A14" s="32">
        <f t="shared" si="8"/>
        <v>6</v>
      </c>
      <c r="B14" s="129">
        <v>34992.94</v>
      </c>
      <c r="C14" s="130"/>
      <c r="D14" s="129">
        <f t="shared" si="0"/>
        <v>48997.114587999997</v>
      </c>
      <c r="E14" s="131">
        <f t="shared" si="1"/>
        <v>1214.6067438937628</v>
      </c>
      <c r="F14" s="129">
        <f t="shared" si="2"/>
        <v>4083.0928823333329</v>
      </c>
      <c r="G14" s="131">
        <f t="shared" si="3"/>
        <v>101.21722865781355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2461.1094123738326</v>
      </c>
      <c r="K14" s="45">
        <f>GEW!$E$12+($F14-GEW!$E$12)*SUM(Fasering!$D$5:$D$8)</f>
        <v>2785.6520214961442</v>
      </c>
      <c r="L14" s="45">
        <f>GEW!$E$12+($F14-GEW!$E$12)*SUM(Fasering!$D$5:$D$9)</f>
        <v>3110.1946306184564</v>
      </c>
      <c r="M14" s="45">
        <f>GEW!$E$12+($F14-GEW!$E$12)*SUM(Fasering!$D$5:$D$10)</f>
        <v>3434.737239740768</v>
      </c>
      <c r="N14" s="45">
        <f>GEW!$E$12+($F14-GEW!$E$12)*SUM(Fasering!$D$5:$D$11)</f>
        <v>3758.5502732110217</v>
      </c>
      <c r="O14" s="72">
        <f>GEW!$E$12+($F14-GEW!$E$12)*SUM(Fasering!$D$5:$D$12)</f>
        <v>4083.0928823333334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29">
        <f t="shared" si="6"/>
        <v>0</v>
      </c>
      <c r="Z14" s="131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613.83325457997159</v>
      </c>
      <c r="AJ14" s="112">
        <f>($AK$2+(K14+T14)*12*7.57%)*SUM(Fasering!$D$5:$D$8)</f>
        <v>1085.9925362819772</v>
      </c>
      <c r="AK14" s="9">
        <f>($AK$2+(L14+U14)*12*7.57%)*SUM(Fasering!$D$5:$D$9)</f>
        <v>1645.6256179375525</v>
      </c>
      <c r="AL14" s="9">
        <f>($AK$2+(M14+V14)*12*7.57%)*SUM(Fasering!$D$5:$D$10)</f>
        <v>2292.7324995466975</v>
      </c>
      <c r="AM14" s="9">
        <f>($AK$2+(N14+W14)*12*7.57%)*SUM(Fasering!$D$5:$D$11)</f>
        <v>3025.5637349398162</v>
      </c>
      <c r="AN14" s="82">
        <f>($AK$2+(O14+X14)*12*7.57%)*SUM(Fasering!$D$5:$D$12)</f>
        <v>3847.421574311601</v>
      </c>
      <c r="AO14" s="5">
        <f>($AK$2+(I14+AA14)*12*7.57%)*SUM(Fasering!$D$5)</f>
        <v>0</v>
      </c>
      <c r="AP14" s="112">
        <f>($AK$2+(J14+AB14)*12*7.57%)*SUM(Fasering!$D$5:$D$7)</f>
        <v>613.83325457997159</v>
      </c>
      <c r="AQ14" s="112">
        <f>($AK$2+(K14+AC14)*12*7.57%)*SUM(Fasering!$D$5:$D$8)</f>
        <v>1085.9925362819772</v>
      </c>
      <c r="AR14" s="9">
        <f>($AK$2+(L14+AD14)*12*7.57%)*SUM(Fasering!$D$5:$D$9)</f>
        <v>1645.6256179375525</v>
      </c>
      <c r="AS14" s="9">
        <f>($AK$2+(M14+AE14)*12*7.57%)*SUM(Fasering!$D$5:$D$10)</f>
        <v>2292.7324995466975</v>
      </c>
      <c r="AT14" s="9">
        <f>($AK$2+(N14+AF14)*12*7.57%)*SUM(Fasering!$D$5:$D$11)</f>
        <v>3025.5637349398162</v>
      </c>
      <c r="AU14" s="82">
        <f>($AK$2+(O14+AG14)*12*7.57%)*SUM(Fasering!$D$5:$D$12)</f>
        <v>3847.421574311601</v>
      </c>
    </row>
    <row r="15" spans="1:47" x14ac:dyDescent="0.3">
      <c r="A15" s="32">
        <f t="shared" si="8"/>
        <v>7</v>
      </c>
      <c r="B15" s="129">
        <v>36324.839999999997</v>
      </c>
      <c r="C15" s="130"/>
      <c r="D15" s="129">
        <f t="shared" si="0"/>
        <v>50862.040967999994</v>
      </c>
      <c r="E15" s="131">
        <f t="shared" si="1"/>
        <v>1260.8370612718425</v>
      </c>
      <c r="F15" s="129">
        <f t="shared" si="2"/>
        <v>4238.5034139999989</v>
      </c>
      <c r="G15" s="131">
        <f t="shared" si="3"/>
        <v>105.06975510598684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2501.2929332993549</v>
      </c>
      <c r="K15" s="45">
        <f>GEW!$E$12+($F15-GEW!$E$12)*SUM(Fasering!$D$5:$D$8)</f>
        <v>2848.8913104981621</v>
      </c>
      <c r="L15" s="45">
        <f>GEW!$E$12+($F15-GEW!$E$12)*SUM(Fasering!$D$5:$D$9)</f>
        <v>3196.4896876969692</v>
      </c>
      <c r="M15" s="45">
        <f>GEW!$E$12+($F15-GEW!$E$12)*SUM(Fasering!$D$5:$D$10)</f>
        <v>3544.0880648957764</v>
      </c>
      <c r="N15" s="45">
        <f>GEW!$E$12+($F15-GEW!$E$12)*SUM(Fasering!$D$5:$D$11)</f>
        <v>3890.9050368011922</v>
      </c>
      <c r="O15" s="72">
        <f>GEW!$E$12+($F15-GEW!$E$12)*SUM(Fasering!$D$5:$D$12)</f>
        <v>4238.5034139999998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29">
        <f t="shared" si="6"/>
        <v>0</v>
      </c>
      <c r="Z15" s="131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623.27153017054854</v>
      </c>
      <c r="AJ15" s="112">
        <f>($AK$2+(K15+T15)*12*7.57%)*SUM(Fasering!$D$5:$D$8)</f>
        <v>1109.3685598476252</v>
      </c>
      <c r="AK15" s="9">
        <f>($AK$2+(L15+U15)*12*7.57%)*SUM(Fasering!$D$5:$D$9)</f>
        <v>1689.1535986077088</v>
      </c>
      <c r="AL15" s="9">
        <f>($AK$2+(M15+V15)*12*7.57%)*SUM(Fasering!$D$5:$D$10)</f>
        <v>2362.6266464507994</v>
      </c>
      <c r="AM15" s="9">
        <f>($AK$2+(N15+W15)*12*7.57%)*SUM(Fasering!$D$5:$D$11)</f>
        <v>3127.9580470291576</v>
      </c>
      <c r="AN15" s="82">
        <f>($AK$2+(O15+X15)*12*7.57%)*SUM(Fasering!$D$5:$D$12)</f>
        <v>3988.5965012776014</v>
      </c>
      <c r="AO15" s="5">
        <f>($AK$2+(I15+AA15)*12*7.57%)*SUM(Fasering!$D$5)</f>
        <v>0</v>
      </c>
      <c r="AP15" s="112">
        <f>($AK$2+(J15+AB15)*12*7.57%)*SUM(Fasering!$D$5:$D$7)</f>
        <v>623.27153017054854</v>
      </c>
      <c r="AQ15" s="112">
        <f>($AK$2+(K15+AC15)*12*7.57%)*SUM(Fasering!$D$5:$D$8)</f>
        <v>1109.3685598476252</v>
      </c>
      <c r="AR15" s="9">
        <f>($AK$2+(L15+AD15)*12*7.57%)*SUM(Fasering!$D$5:$D$9)</f>
        <v>1689.1535986077088</v>
      </c>
      <c r="AS15" s="9">
        <f>($AK$2+(M15+AE15)*12*7.57%)*SUM(Fasering!$D$5:$D$10)</f>
        <v>2362.6266464507994</v>
      </c>
      <c r="AT15" s="9">
        <f>($AK$2+(N15+AF15)*12*7.57%)*SUM(Fasering!$D$5:$D$11)</f>
        <v>3127.9580470291576</v>
      </c>
      <c r="AU15" s="82">
        <f>($AK$2+(O15+AG15)*12*7.57%)*SUM(Fasering!$D$5:$D$12)</f>
        <v>3988.5965012776014</v>
      </c>
    </row>
    <row r="16" spans="1:47" x14ac:dyDescent="0.3">
      <c r="A16" s="32">
        <f t="shared" si="8"/>
        <v>8</v>
      </c>
      <c r="B16" s="129">
        <v>36324.839999999997</v>
      </c>
      <c r="C16" s="130"/>
      <c r="D16" s="129">
        <f t="shared" si="0"/>
        <v>50862.040967999994</v>
      </c>
      <c r="E16" s="131">
        <f t="shared" si="1"/>
        <v>1260.8370612718425</v>
      </c>
      <c r="F16" s="129">
        <f t="shared" si="2"/>
        <v>4238.5034139999989</v>
      </c>
      <c r="G16" s="131">
        <f t="shared" si="3"/>
        <v>105.06975510598684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2501.2929332993549</v>
      </c>
      <c r="K16" s="45">
        <f>GEW!$E$12+($F16-GEW!$E$12)*SUM(Fasering!$D$5:$D$8)</f>
        <v>2848.8913104981621</v>
      </c>
      <c r="L16" s="45">
        <f>GEW!$E$12+($F16-GEW!$E$12)*SUM(Fasering!$D$5:$D$9)</f>
        <v>3196.4896876969692</v>
      </c>
      <c r="M16" s="45">
        <f>GEW!$E$12+($F16-GEW!$E$12)*SUM(Fasering!$D$5:$D$10)</f>
        <v>3544.0880648957764</v>
      </c>
      <c r="N16" s="45">
        <f>GEW!$E$12+($F16-GEW!$E$12)*SUM(Fasering!$D$5:$D$11)</f>
        <v>3890.9050368011922</v>
      </c>
      <c r="O16" s="72">
        <f>GEW!$E$12+($F16-GEW!$E$12)*SUM(Fasering!$D$5:$D$12)</f>
        <v>4238.5034139999998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29">
        <f t="shared" si="6"/>
        <v>0</v>
      </c>
      <c r="Z16" s="131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623.27153017054854</v>
      </c>
      <c r="AJ16" s="112">
        <f>($AK$2+(K16+T16)*12*7.57%)*SUM(Fasering!$D$5:$D$8)</f>
        <v>1109.3685598476252</v>
      </c>
      <c r="AK16" s="9">
        <f>($AK$2+(L16+U16)*12*7.57%)*SUM(Fasering!$D$5:$D$9)</f>
        <v>1689.1535986077088</v>
      </c>
      <c r="AL16" s="9">
        <f>($AK$2+(M16+V16)*12*7.57%)*SUM(Fasering!$D$5:$D$10)</f>
        <v>2362.6266464507994</v>
      </c>
      <c r="AM16" s="9">
        <f>($AK$2+(N16+W16)*12*7.57%)*SUM(Fasering!$D$5:$D$11)</f>
        <v>3127.9580470291576</v>
      </c>
      <c r="AN16" s="82">
        <f>($AK$2+(O16+X16)*12*7.57%)*SUM(Fasering!$D$5:$D$12)</f>
        <v>3988.5965012776014</v>
      </c>
      <c r="AO16" s="5">
        <f>($AK$2+(I16+AA16)*12*7.57%)*SUM(Fasering!$D$5)</f>
        <v>0</v>
      </c>
      <c r="AP16" s="112">
        <f>($AK$2+(J16+AB16)*12*7.57%)*SUM(Fasering!$D$5:$D$7)</f>
        <v>623.27153017054854</v>
      </c>
      <c r="AQ16" s="112">
        <f>($AK$2+(K16+AC16)*12*7.57%)*SUM(Fasering!$D$5:$D$8)</f>
        <v>1109.3685598476252</v>
      </c>
      <c r="AR16" s="9">
        <f>($AK$2+(L16+AD16)*12*7.57%)*SUM(Fasering!$D$5:$D$9)</f>
        <v>1689.1535986077088</v>
      </c>
      <c r="AS16" s="9">
        <f>($AK$2+(M16+AE16)*12*7.57%)*SUM(Fasering!$D$5:$D$10)</f>
        <v>2362.6266464507994</v>
      </c>
      <c r="AT16" s="9">
        <f>($AK$2+(N16+AF16)*12*7.57%)*SUM(Fasering!$D$5:$D$11)</f>
        <v>3127.9580470291576</v>
      </c>
      <c r="AU16" s="82">
        <f>($AK$2+(O16+AG16)*12*7.57%)*SUM(Fasering!$D$5:$D$12)</f>
        <v>3988.5965012776014</v>
      </c>
    </row>
    <row r="17" spans="1:47" x14ac:dyDescent="0.3">
      <c r="A17" s="32">
        <f t="shared" si="8"/>
        <v>9</v>
      </c>
      <c r="B17" s="129">
        <v>37656.75</v>
      </c>
      <c r="C17" s="130"/>
      <c r="D17" s="129">
        <f t="shared" si="0"/>
        <v>52726.981349999995</v>
      </c>
      <c r="E17" s="131">
        <f t="shared" si="1"/>
        <v>1307.0677257504356</v>
      </c>
      <c r="F17" s="129">
        <f t="shared" si="2"/>
        <v>4393.9151124999999</v>
      </c>
      <c r="G17" s="131">
        <f t="shared" si="3"/>
        <v>108.92231047920296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2541.4767559256125</v>
      </c>
      <c r="K17" s="45">
        <f>GEW!$E$12+($F17-GEW!$E$12)*SUM(Fasering!$D$5:$D$8)</f>
        <v>2912.1310743052632</v>
      </c>
      <c r="L17" s="45">
        <f>GEW!$E$12+($F17-GEW!$E$12)*SUM(Fasering!$D$5:$D$9)</f>
        <v>3282.7853926849139</v>
      </c>
      <c r="M17" s="45">
        <f>GEW!$E$12+($F17-GEW!$E$12)*SUM(Fasering!$D$5:$D$10)</f>
        <v>3653.4397110645641</v>
      </c>
      <c r="N17" s="45">
        <f>GEW!$E$12+($F17-GEW!$E$12)*SUM(Fasering!$D$5:$D$11)</f>
        <v>4023.2607941203505</v>
      </c>
      <c r="O17" s="72">
        <f>GEW!$E$12+($F17-GEW!$E$12)*SUM(Fasering!$D$5:$D$12)</f>
        <v>4393.9151125000008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29">
        <f t="shared" si="6"/>
        <v>0</v>
      </c>
      <c r="Z17" s="131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632.70987662437017</v>
      </c>
      <c r="AJ17" s="112">
        <f>($AK$2+(K17+T17)*12*7.57%)*SUM(Fasering!$D$5:$D$8)</f>
        <v>1132.7447589221222</v>
      </c>
      <c r="AK17" s="9">
        <f>($AK$2+(L17+U17)*12*7.57%)*SUM(Fasering!$D$5:$D$9)</f>
        <v>1732.6819060890427</v>
      </c>
      <c r="AL17" s="9">
        <f>($AK$2+(M17+V17)*12*7.57%)*SUM(Fasering!$D$5:$D$10)</f>
        <v>2432.5213181251315</v>
      </c>
      <c r="AM17" s="9">
        <f>($AK$2+(N17+W17)*12*7.57%)*SUM(Fasering!$D$5:$D$11)</f>
        <v>3230.3531279022841</v>
      </c>
      <c r="AN17" s="82">
        <f>($AK$2+(O17+X17)*12*7.57%)*SUM(Fasering!$D$5:$D$12)</f>
        <v>4129.7724881950016</v>
      </c>
      <c r="AO17" s="5">
        <f>($AK$2+(I17+AA17)*12*7.57%)*SUM(Fasering!$D$5)</f>
        <v>0</v>
      </c>
      <c r="AP17" s="112">
        <f>($AK$2+(J17+AB17)*12*7.57%)*SUM(Fasering!$D$5:$D$7)</f>
        <v>632.70987662437017</v>
      </c>
      <c r="AQ17" s="112">
        <f>($AK$2+(K17+AC17)*12*7.57%)*SUM(Fasering!$D$5:$D$8)</f>
        <v>1132.7447589221222</v>
      </c>
      <c r="AR17" s="9">
        <f>($AK$2+(L17+AD17)*12*7.57%)*SUM(Fasering!$D$5:$D$9)</f>
        <v>1732.6819060890427</v>
      </c>
      <c r="AS17" s="9">
        <f>($AK$2+(M17+AE17)*12*7.57%)*SUM(Fasering!$D$5:$D$10)</f>
        <v>2432.5213181251315</v>
      </c>
      <c r="AT17" s="9">
        <f>($AK$2+(N17+AF17)*12*7.57%)*SUM(Fasering!$D$5:$D$11)</f>
        <v>3230.3531279022841</v>
      </c>
      <c r="AU17" s="82">
        <f>($AK$2+(O17+AG17)*12*7.57%)*SUM(Fasering!$D$5:$D$12)</f>
        <v>4129.7724881950016</v>
      </c>
    </row>
    <row r="18" spans="1:47" x14ac:dyDescent="0.3">
      <c r="A18" s="32">
        <f t="shared" si="8"/>
        <v>10</v>
      </c>
      <c r="B18" s="129">
        <v>37656.75</v>
      </c>
      <c r="C18" s="130"/>
      <c r="D18" s="129">
        <f t="shared" si="0"/>
        <v>52726.981349999995</v>
      </c>
      <c r="E18" s="131">
        <f t="shared" si="1"/>
        <v>1307.0677257504356</v>
      </c>
      <c r="F18" s="129">
        <f t="shared" si="2"/>
        <v>4393.9151124999999</v>
      </c>
      <c r="G18" s="131">
        <f t="shared" si="3"/>
        <v>108.92231047920296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2541.4767559256125</v>
      </c>
      <c r="K18" s="45">
        <f>GEW!$E$12+($F18-GEW!$E$12)*SUM(Fasering!$D$5:$D$8)</f>
        <v>2912.1310743052632</v>
      </c>
      <c r="L18" s="45">
        <f>GEW!$E$12+($F18-GEW!$E$12)*SUM(Fasering!$D$5:$D$9)</f>
        <v>3282.7853926849139</v>
      </c>
      <c r="M18" s="45">
        <f>GEW!$E$12+($F18-GEW!$E$12)*SUM(Fasering!$D$5:$D$10)</f>
        <v>3653.4397110645641</v>
      </c>
      <c r="N18" s="45">
        <f>GEW!$E$12+($F18-GEW!$E$12)*SUM(Fasering!$D$5:$D$11)</f>
        <v>4023.2607941203505</v>
      </c>
      <c r="O18" s="72">
        <f>GEW!$E$12+($F18-GEW!$E$12)*SUM(Fasering!$D$5:$D$12)</f>
        <v>4393.9151125000008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6"/>
        <v>0</v>
      </c>
      <c r="Z18" s="131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632.70987662437017</v>
      </c>
      <c r="AJ18" s="112">
        <f>($AK$2+(K18+T18)*12*7.57%)*SUM(Fasering!$D$5:$D$8)</f>
        <v>1132.7447589221222</v>
      </c>
      <c r="AK18" s="9">
        <f>($AK$2+(L18+U18)*12*7.57%)*SUM(Fasering!$D$5:$D$9)</f>
        <v>1732.6819060890427</v>
      </c>
      <c r="AL18" s="9">
        <f>($AK$2+(M18+V18)*12*7.57%)*SUM(Fasering!$D$5:$D$10)</f>
        <v>2432.5213181251315</v>
      </c>
      <c r="AM18" s="9">
        <f>($AK$2+(N18+W18)*12*7.57%)*SUM(Fasering!$D$5:$D$11)</f>
        <v>3230.3531279022841</v>
      </c>
      <c r="AN18" s="82">
        <f>($AK$2+(O18+X18)*12*7.57%)*SUM(Fasering!$D$5:$D$12)</f>
        <v>4129.7724881950016</v>
      </c>
      <c r="AO18" s="5">
        <f>($AK$2+(I18+AA18)*12*7.57%)*SUM(Fasering!$D$5)</f>
        <v>0</v>
      </c>
      <c r="AP18" s="112">
        <f>($AK$2+(J18+AB18)*12*7.57%)*SUM(Fasering!$D$5:$D$7)</f>
        <v>632.70987662437017</v>
      </c>
      <c r="AQ18" s="112">
        <f>($AK$2+(K18+AC18)*12*7.57%)*SUM(Fasering!$D$5:$D$8)</f>
        <v>1132.7447589221222</v>
      </c>
      <c r="AR18" s="9">
        <f>($AK$2+(L18+AD18)*12*7.57%)*SUM(Fasering!$D$5:$D$9)</f>
        <v>1732.6819060890427</v>
      </c>
      <c r="AS18" s="9">
        <f>($AK$2+(M18+AE18)*12*7.57%)*SUM(Fasering!$D$5:$D$10)</f>
        <v>2432.5213181251315</v>
      </c>
      <c r="AT18" s="9">
        <f>($AK$2+(N18+AF18)*12*7.57%)*SUM(Fasering!$D$5:$D$11)</f>
        <v>3230.3531279022841</v>
      </c>
      <c r="AU18" s="82">
        <f>($AK$2+(O18+AG18)*12*7.57%)*SUM(Fasering!$D$5:$D$12)</f>
        <v>4129.7724881950016</v>
      </c>
    </row>
    <row r="19" spans="1:47" x14ac:dyDescent="0.3">
      <c r="A19" s="32">
        <f t="shared" si="8"/>
        <v>11</v>
      </c>
      <c r="B19" s="129">
        <v>38988.629999999997</v>
      </c>
      <c r="C19" s="130"/>
      <c r="D19" s="129">
        <f t="shared" si="0"/>
        <v>54591.879725999992</v>
      </c>
      <c r="E19" s="131">
        <f t="shared" si="1"/>
        <v>1353.2973489274884</v>
      </c>
      <c r="F19" s="129">
        <f t="shared" si="2"/>
        <v>4549.323310499999</v>
      </c>
      <c r="G19" s="131">
        <f t="shared" si="3"/>
        <v>112.7747790772907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2581.6596734496643</v>
      </c>
      <c r="K19" s="45">
        <f>GEW!$E$12+($F19-GEW!$E$12)*SUM(Fasering!$D$5:$D$8)</f>
        <v>2975.3694136971144</v>
      </c>
      <c r="L19" s="45">
        <f>GEW!$E$12+($F19-GEW!$E$12)*SUM(Fasering!$D$5:$D$9)</f>
        <v>3369.079153944565</v>
      </c>
      <c r="M19" s="45">
        <f>GEW!$E$12+($F19-GEW!$E$12)*SUM(Fasering!$D$5:$D$10)</f>
        <v>3762.7888941920155</v>
      </c>
      <c r="N19" s="45">
        <f>GEW!$E$12+($F19-GEW!$E$12)*SUM(Fasering!$D$5:$D$11)</f>
        <v>4155.6135702525498</v>
      </c>
      <c r="O19" s="72">
        <f>GEW!$E$12+($F19-GEW!$E$12)*SUM(Fasering!$D$5:$D$12)</f>
        <v>4549.3233104999999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6"/>
        <v>0</v>
      </c>
      <c r="Z19" s="131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642.14801048845709</v>
      </c>
      <c r="AJ19" s="112">
        <f>($AK$2+(K19+T19)*12*7.57%)*SUM(Fasering!$D$5:$D$8)</f>
        <v>1156.1204314700724</v>
      </c>
      <c r="AK19" s="9">
        <f>($AK$2+(L19+U19)*12*7.57%)*SUM(Fasering!$D$5:$D$9)</f>
        <v>1776.2092331368449</v>
      </c>
      <c r="AL19" s="9">
        <f>($AK$2+(M19+V19)*12*7.57%)*SUM(Fasering!$D$5:$D$10)</f>
        <v>2502.414415488774</v>
      </c>
      <c r="AM19" s="9">
        <f>($AK$2+(N19+W19)*12*7.57%)*SUM(Fasering!$D$5:$D$11)</f>
        <v>3332.7459024240584</v>
      </c>
      <c r="AN19" s="82">
        <f>($AK$2+(O19+X19)*12*7.57%)*SUM(Fasering!$D$5:$D$12)</f>
        <v>4270.9452952582014</v>
      </c>
      <c r="AO19" s="5">
        <f>($AK$2+(I19+AA19)*12*7.57%)*SUM(Fasering!$D$5)</f>
        <v>0</v>
      </c>
      <c r="AP19" s="112">
        <f>($AK$2+(J19+AB19)*12*7.57%)*SUM(Fasering!$D$5:$D$7)</f>
        <v>642.14801048845709</v>
      </c>
      <c r="AQ19" s="112">
        <f>($AK$2+(K19+AC19)*12*7.57%)*SUM(Fasering!$D$5:$D$8)</f>
        <v>1156.1204314700724</v>
      </c>
      <c r="AR19" s="9">
        <f>($AK$2+(L19+AD19)*12*7.57%)*SUM(Fasering!$D$5:$D$9)</f>
        <v>1776.2092331368449</v>
      </c>
      <c r="AS19" s="9">
        <f>($AK$2+(M19+AE19)*12*7.57%)*SUM(Fasering!$D$5:$D$10)</f>
        <v>2502.414415488774</v>
      </c>
      <c r="AT19" s="9">
        <f>($AK$2+(N19+AF19)*12*7.57%)*SUM(Fasering!$D$5:$D$11)</f>
        <v>3332.7459024240584</v>
      </c>
      <c r="AU19" s="82">
        <f>($AK$2+(O19+AG19)*12*7.57%)*SUM(Fasering!$D$5:$D$12)</f>
        <v>4270.9452952582014</v>
      </c>
    </row>
    <row r="20" spans="1:47" x14ac:dyDescent="0.3">
      <c r="A20" s="32">
        <f t="shared" si="8"/>
        <v>12</v>
      </c>
      <c r="B20" s="129">
        <v>38988.629999999997</v>
      </c>
      <c r="C20" s="130"/>
      <c r="D20" s="129">
        <f t="shared" si="0"/>
        <v>54591.879725999992</v>
      </c>
      <c r="E20" s="131">
        <f t="shared" si="1"/>
        <v>1353.2973489274884</v>
      </c>
      <c r="F20" s="129">
        <f t="shared" si="2"/>
        <v>4549.323310499999</v>
      </c>
      <c r="G20" s="131">
        <f t="shared" si="3"/>
        <v>112.7747790772907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2581.6596734496643</v>
      </c>
      <c r="K20" s="45">
        <f>GEW!$E$12+($F20-GEW!$E$12)*SUM(Fasering!$D$5:$D$8)</f>
        <v>2975.3694136971144</v>
      </c>
      <c r="L20" s="45">
        <f>GEW!$E$12+($F20-GEW!$E$12)*SUM(Fasering!$D$5:$D$9)</f>
        <v>3369.079153944565</v>
      </c>
      <c r="M20" s="45">
        <f>GEW!$E$12+($F20-GEW!$E$12)*SUM(Fasering!$D$5:$D$10)</f>
        <v>3762.7888941920155</v>
      </c>
      <c r="N20" s="45">
        <f>GEW!$E$12+($F20-GEW!$E$12)*SUM(Fasering!$D$5:$D$11)</f>
        <v>4155.6135702525498</v>
      </c>
      <c r="O20" s="72">
        <f>GEW!$E$12+($F20-GEW!$E$12)*SUM(Fasering!$D$5:$D$12)</f>
        <v>4549.3233104999999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6"/>
        <v>0</v>
      </c>
      <c r="Z20" s="131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642.14801048845709</v>
      </c>
      <c r="AJ20" s="112">
        <f>($AK$2+(K20+T20)*12*7.57%)*SUM(Fasering!$D$5:$D$8)</f>
        <v>1156.1204314700724</v>
      </c>
      <c r="AK20" s="9">
        <f>($AK$2+(L20+U20)*12*7.57%)*SUM(Fasering!$D$5:$D$9)</f>
        <v>1776.2092331368449</v>
      </c>
      <c r="AL20" s="9">
        <f>($AK$2+(M20+V20)*12*7.57%)*SUM(Fasering!$D$5:$D$10)</f>
        <v>2502.414415488774</v>
      </c>
      <c r="AM20" s="9">
        <f>($AK$2+(N20+W20)*12*7.57%)*SUM(Fasering!$D$5:$D$11)</f>
        <v>3332.7459024240584</v>
      </c>
      <c r="AN20" s="82">
        <f>($AK$2+(O20+X20)*12*7.57%)*SUM(Fasering!$D$5:$D$12)</f>
        <v>4270.9452952582014</v>
      </c>
      <c r="AO20" s="5">
        <f>($AK$2+(I20+AA20)*12*7.57%)*SUM(Fasering!$D$5)</f>
        <v>0</v>
      </c>
      <c r="AP20" s="112">
        <f>($AK$2+(J20+AB20)*12*7.57%)*SUM(Fasering!$D$5:$D$7)</f>
        <v>642.14801048845709</v>
      </c>
      <c r="AQ20" s="112">
        <f>($AK$2+(K20+AC20)*12*7.57%)*SUM(Fasering!$D$5:$D$8)</f>
        <v>1156.1204314700724</v>
      </c>
      <c r="AR20" s="9">
        <f>($AK$2+(L20+AD20)*12*7.57%)*SUM(Fasering!$D$5:$D$9)</f>
        <v>1776.2092331368449</v>
      </c>
      <c r="AS20" s="9">
        <f>($AK$2+(M20+AE20)*12*7.57%)*SUM(Fasering!$D$5:$D$10)</f>
        <v>2502.414415488774</v>
      </c>
      <c r="AT20" s="9">
        <f>($AK$2+(N20+AF20)*12*7.57%)*SUM(Fasering!$D$5:$D$11)</f>
        <v>3332.7459024240584</v>
      </c>
      <c r="AU20" s="82">
        <f>($AK$2+(O20+AG20)*12*7.57%)*SUM(Fasering!$D$5:$D$12)</f>
        <v>4270.9452952582014</v>
      </c>
    </row>
    <row r="21" spans="1:47" x14ac:dyDescent="0.3">
      <c r="A21" s="32">
        <f t="shared" si="8"/>
        <v>13</v>
      </c>
      <c r="B21" s="129">
        <v>40320.53</v>
      </c>
      <c r="C21" s="130"/>
      <c r="D21" s="129">
        <f t="shared" si="0"/>
        <v>56456.806105999996</v>
      </c>
      <c r="E21" s="131">
        <f t="shared" si="1"/>
        <v>1399.5276663055683</v>
      </c>
      <c r="F21" s="129">
        <f t="shared" si="2"/>
        <v>4704.7338421666664</v>
      </c>
      <c r="G21" s="131">
        <f t="shared" si="3"/>
        <v>116.62730552546402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2621.8431943751866</v>
      </c>
      <c r="K21" s="45">
        <f>GEW!$E$12+($F21-GEW!$E$12)*SUM(Fasering!$D$5:$D$8)</f>
        <v>3038.6087026991327</v>
      </c>
      <c r="L21" s="45">
        <f>GEW!$E$12+($F21-GEW!$E$12)*SUM(Fasering!$D$5:$D$9)</f>
        <v>3455.3742110230787</v>
      </c>
      <c r="M21" s="45">
        <f>GEW!$E$12+($F21-GEW!$E$12)*SUM(Fasering!$D$5:$D$10)</f>
        <v>3872.1397193470248</v>
      </c>
      <c r="N21" s="45">
        <f>GEW!$E$12+($F21-GEW!$E$12)*SUM(Fasering!$D$5:$D$11)</f>
        <v>4287.9683338427212</v>
      </c>
      <c r="O21" s="72">
        <f>GEW!$E$12+($F21-GEW!$E$12)*SUM(Fasering!$D$5:$D$12)</f>
        <v>4704.7338421666673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6"/>
        <v>0</v>
      </c>
      <c r="Z21" s="131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651.58628607903381</v>
      </c>
      <c r="AJ21" s="112">
        <f>($AK$2+(K21+T21)*12*7.57%)*SUM(Fasering!$D$5:$D$8)</f>
        <v>1179.4964550357206</v>
      </c>
      <c r="AK21" s="9">
        <f>($AK$2+(L21+U21)*12*7.57%)*SUM(Fasering!$D$5:$D$9)</f>
        <v>1819.7372138070016</v>
      </c>
      <c r="AL21" s="9">
        <f>($AK$2+(M21+V21)*12*7.57%)*SUM(Fasering!$D$5:$D$10)</f>
        <v>2572.3085623928764</v>
      </c>
      <c r="AM21" s="9">
        <f>($AK$2+(N21+W21)*12*7.57%)*SUM(Fasering!$D$5:$D$11)</f>
        <v>3435.1402145134002</v>
      </c>
      <c r="AN21" s="82">
        <f>($AK$2+(O21+X21)*12*7.57%)*SUM(Fasering!$D$5:$D$12)</f>
        <v>4412.1202222242018</v>
      </c>
      <c r="AO21" s="5">
        <f>($AK$2+(I21+AA21)*12*7.57%)*SUM(Fasering!$D$5)</f>
        <v>0</v>
      </c>
      <c r="AP21" s="112">
        <f>($AK$2+(J21+AB21)*12*7.57%)*SUM(Fasering!$D$5:$D$7)</f>
        <v>651.58628607903381</v>
      </c>
      <c r="AQ21" s="112">
        <f>($AK$2+(K21+AC21)*12*7.57%)*SUM(Fasering!$D$5:$D$8)</f>
        <v>1179.4964550357206</v>
      </c>
      <c r="AR21" s="9">
        <f>($AK$2+(L21+AD21)*12*7.57%)*SUM(Fasering!$D$5:$D$9)</f>
        <v>1819.7372138070016</v>
      </c>
      <c r="AS21" s="9">
        <f>($AK$2+(M21+AE21)*12*7.57%)*SUM(Fasering!$D$5:$D$10)</f>
        <v>2572.3085623928764</v>
      </c>
      <c r="AT21" s="9">
        <f>($AK$2+(N21+AF21)*12*7.57%)*SUM(Fasering!$D$5:$D$11)</f>
        <v>3435.1402145134002</v>
      </c>
      <c r="AU21" s="82">
        <f>($AK$2+(O21+AG21)*12*7.57%)*SUM(Fasering!$D$5:$D$12)</f>
        <v>4412.1202222242018</v>
      </c>
    </row>
    <row r="22" spans="1:47" x14ac:dyDescent="0.3">
      <c r="A22" s="32">
        <f t="shared" si="8"/>
        <v>14</v>
      </c>
      <c r="B22" s="129">
        <v>40320.53</v>
      </c>
      <c r="C22" s="130"/>
      <c r="D22" s="129">
        <f t="shared" si="0"/>
        <v>56456.806105999996</v>
      </c>
      <c r="E22" s="131">
        <f t="shared" si="1"/>
        <v>1399.5276663055683</v>
      </c>
      <c r="F22" s="129">
        <f t="shared" si="2"/>
        <v>4704.7338421666664</v>
      </c>
      <c r="G22" s="131">
        <f t="shared" si="3"/>
        <v>116.62730552546402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2621.8431943751866</v>
      </c>
      <c r="K22" s="45">
        <f>GEW!$E$12+($F22-GEW!$E$12)*SUM(Fasering!$D$5:$D$8)</f>
        <v>3038.6087026991327</v>
      </c>
      <c r="L22" s="45">
        <f>GEW!$E$12+($F22-GEW!$E$12)*SUM(Fasering!$D$5:$D$9)</f>
        <v>3455.3742110230787</v>
      </c>
      <c r="M22" s="45">
        <f>GEW!$E$12+($F22-GEW!$E$12)*SUM(Fasering!$D$5:$D$10)</f>
        <v>3872.1397193470248</v>
      </c>
      <c r="N22" s="45">
        <f>GEW!$E$12+($F22-GEW!$E$12)*SUM(Fasering!$D$5:$D$11)</f>
        <v>4287.9683338427212</v>
      </c>
      <c r="O22" s="72">
        <f>GEW!$E$12+($F22-GEW!$E$12)*SUM(Fasering!$D$5:$D$12)</f>
        <v>4704.7338421666673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6"/>
        <v>0</v>
      </c>
      <c r="Z22" s="131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651.58628607903381</v>
      </c>
      <c r="AJ22" s="112">
        <f>($AK$2+(K22+T22)*12*7.57%)*SUM(Fasering!$D$5:$D$8)</f>
        <v>1179.4964550357206</v>
      </c>
      <c r="AK22" s="9">
        <f>($AK$2+(L22+U22)*12*7.57%)*SUM(Fasering!$D$5:$D$9)</f>
        <v>1819.7372138070016</v>
      </c>
      <c r="AL22" s="9">
        <f>($AK$2+(M22+V22)*12*7.57%)*SUM(Fasering!$D$5:$D$10)</f>
        <v>2572.3085623928764</v>
      </c>
      <c r="AM22" s="9">
        <f>($AK$2+(N22+W22)*12*7.57%)*SUM(Fasering!$D$5:$D$11)</f>
        <v>3435.1402145134002</v>
      </c>
      <c r="AN22" s="82">
        <f>($AK$2+(O22+X22)*12*7.57%)*SUM(Fasering!$D$5:$D$12)</f>
        <v>4412.1202222242018</v>
      </c>
      <c r="AO22" s="5">
        <f>($AK$2+(I22+AA22)*12*7.57%)*SUM(Fasering!$D$5)</f>
        <v>0</v>
      </c>
      <c r="AP22" s="112">
        <f>($AK$2+(J22+AB22)*12*7.57%)*SUM(Fasering!$D$5:$D$7)</f>
        <v>651.58628607903381</v>
      </c>
      <c r="AQ22" s="112">
        <f>($AK$2+(K22+AC22)*12*7.57%)*SUM(Fasering!$D$5:$D$8)</f>
        <v>1179.4964550357206</v>
      </c>
      <c r="AR22" s="9">
        <f>($AK$2+(L22+AD22)*12*7.57%)*SUM(Fasering!$D$5:$D$9)</f>
        <v>1819.7372138070016</v>
      </c>
      <c r="AS22" s="9">
        <f>($AK$2+(M22+AE22)*12*7.57%)*SUM(Fasering!$D$5:$D$10)</f>
        <v>2572.3085623928764</v>
      </c>
      <c r="AT22" s="9">
        <f>($AK$2+(N22+AF22)*12*7.57%)*SUM(Fasering!$D$5:$D$11)</f>
        <v>3435.1402145134002</v>
      </c>
      <c r="AU22" s="82">
        <f>($AK$2+(O22+AG22)*12*7.57%)*SUM(Fasering!$D$5:$D$12)</f>
        <v>4412.1202222242018</v>
      </c>
    </row>
    <row r="23" spans="1:47" x14ac:dyDescent="0.3">
      <c r="A23" s="32">
        <f t="shared" si="8"/>
        <v>15</v>
      </c>
      <c r="B23" s="129">
        <v>41652.03</v>
      </c>
      <c r="C23" s="130"/>
      <c r="D23" s="129">
        <f t="shared" si="0"/>
        <v>58321.172405999991</v>
      </c>
      <c r="E23" s="131">
        <f t="shared" si="1"/>
        <v>1445.7440996631124</v>
      </c>
      <c r="F23" s="129">
        <f t="shared" si="2"/>
        <v>4860.0977004999995</v>
      </c>
      <c r="G23" s="131">
        <f t="shared" si="3"/>
        <v>120.47867497192604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2662.0146472712995</v>
      </c>
      <c r="K23" s="45">
        <f>GEW!$E$12+($F23-GEW!$E$12)*SUM(Fasering!$D$5:$D$8)</f>
        <v>3101.8289994978309</v>
      </c>
      <c r="L23" s="45">
        <f>GEW!$E$12+($F23-GEW!$E$12)*SUM(Fasering!$D$5:$D$9)</f>
        <v>3541.6433517243627</v>
      </c>
      <c r="M23" s="45">
        <f>GEW!$E$12+($F23-GEW!$E$12)*SUM(Fasering!$D$5:$D$10)</f>
        <v>3981.457703950894</v>
      </c>
      <c r="N23" s="45">
        <f>GEW!$E$12+($F23-GEW!$E$12)*SUM(Fasering!$D$5:$D$11)</f>
        <v>4420.2833482734686</v>
      </c>
      <c r="O23" s="72">
        <f>GEW!$E$12+($F23-GEW!$E$12)*SUM(Fasering!$D$5:$D$12)</f>
        <v>4860.0977005000004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6"/>
        <v>0</v>
      </c>
      <c r="Z23" s="131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661.02172713981395</v>
      </c>
      <c r="AJ23" s="112">
        <f>($AK$2+(K23+T23)*12*7.57%)*SUM(Fasering!$D$5:$D$8)</f>
        <v>1202.8654582474182</v>
      </c>
      <c r="AK23" s="9">
        <f>($AK$2+(L23+U23)*12*7.57%)*SUM(Fasering!$D$5:$D$9)</f>
        <v>1863.2521220300764</v>
      </c>
      <c r="AL23" s="9">
        <f>($AK$2+(M23+V23)*12*7.57%)*SUM(Fasering!$D$5:$D$10)</f>
        <v>2642.1817184877877</v>
      </c>
      <c r="AM23" s="9">
        <f>($AK$2+(N23+W23)*12*7.57%)*SUM(Fasering!$D$5:$D$11)</f>
        <v>3537.5037752514118</v>
      </c>
      <c r="AN23" s="82">
        <f>($AK$2+(O23+X23)*12*7.57%)*SUM(Fasering!$D$5:$D$12)</f>
        <v>4553.2527511342014</v>
      </c>
      <c r="AO23" s="5">
        <f>($AK$2+(I23+AA23)*12*7.57%)*SUM(Fasering!$D$5)</f>
        <v>0</v>
      </c>
      <c r="AP23" s="112">
        <f>($AK$2+(J23+AB23)*12*7.57%)*SUM(Fasering!$D$5:$D$7)</f>
        <v>661.02172713981395</v>
      </c>
      <c r="AQ23" s="112">
        <f>($AK$2+(K23+AC23)*12*7.57%)*SUM(Fasering!$D$5:$D$8)</f>
        <v>1202.8654582474182</v>
      </c>
      <c r="AR23" s="9">
        <f>($AK$2+(L23+AD23)*12*7.57%)*SUM(Fasering!$D$5:$D$9)</f>
        <v>1863.2521220300764</v>
      </c>
      <c r="AS23" s="9">
        <f>($AK$2+(M23+AE23)*12*7.57%)*SUM(Fasering!$D$5:$D$10)</f>
        <v>2642.1817184877877</v>
      </c>
      <c r="AT23" s="9">
        <f>($AK$2+(N23+AF23)*12*7.57%)*SUM(Fasering!$D$5:$D$11)</f>
        <v>3537.5037752514118</v>
      </c>
      <c r="AU23" s="82">
        <f>($AK$2+(O23+AG23)*12*7.57%)*SUM(Fasering!$D$5:$D$12)</f>
        <v>4553.2527511342014</v>
      </c>
    </row>
    <row r="24" spans="1:47" x14ac:dyDescent="0.3">
      <c r="A24" s="32">
        <f t="shared" si="8"/>
        <v>16</v>
      </c>
      <c r="B24" s="129">
        <v>41652.03</v>
      </c>
      <c r="C24" s="130"/>
      <c r="D24" s="129">
        <f t="shared" si="0"/>
        <v>58321.172405999991</v>
      </c>
      <c r="E24" s="131">
        <f t="shared" si="1"/>
        <v>1445.7440996631124</v>
      </c>
      <c r="F24" s="129">
        <f t="shared" si="2"/>
        <v>4860.0977004999995</v>
      </c>
      <c r="G24" s="131">
        <f t="shared" si="3"/>
        <v>120.47867497192604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2662.0146472712995</v>
      </c>
      <c r="K24" s="45">
        <f>GEW!$E$12+($F24-GEW!$E$12)*SUM(Fasering!$D$5:$D$8)</f>
        <v>3101.8289994978309</v>
      </c>
      <c r="L24" s="45">
        <f>GEW!$E$12+($F24-GEW!$E$12)*SUM(Fasering!$D$5:$D$9)</f>
        <v>3541.6433517243627</v>
      </c>
      <c r="M24" s="45">
        <f>GEW!$E$12+($F24-GEW!$E$12)*SUM(Fasering!$D$5:$D$10)</f>
        <v>3981.457703950894</v>
      </c>
      <c r="N24" s="45">
        <f>GEW!$E$12+($F24-GEW!$E$12)*SUM(Fasering!$D$5:$D$11)</f>
        <v>4420.2833482734686</v>
      </c>
      <c r="O24" s="72">
        <f>GEW!$E$12+($F24-GEW!$E$12)*SUM(Fasering!$D$5:$D$12)</f>
        <v>4860.0977005000004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6"/>
        <v>0</v>
      </c>
      <c r="Z24" s="131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661.02172713981395</v>
      </c>
      <c r="AJ24" s="112">
        <f>($AK$2+(K24+T24)*12*7.57%)*SUM(Fasering!$D$5:$D$8)</f>
        <v>1202.8654582474182</v>
      </c>
      <c r="AK24" s="9">
        <f>($AK$2+(L24+U24)*12*7.57%)*SUM(Fasering!$D$5:$D$9)</f>
        <v>1863.2521220300764</v>
      </c>
      <c r="AL24" s="9">
        <f>($AK$2+(M24+V24)*12*7.57%)*SUM(Fasering!$D$5:$D$10)</f>
        <v>2642.1817184877877</v>
      </c>
      <c r="AM24" s="9">
        <f>($AK$2+(N24+W24)*12*7.57%)*SUM(Fasering!$D$5:$D$11)</f>
        <v>3537.5037752514118</v>
      </c>
      <c r="AN24" s="82">
        <f>($AK$2+(O24+X24)*12*7.57%)*SUM(Fasering!$D$5:$D$12)</f>
        <v>4553.2527511342014</v>
      </c>
      <c r="AO24" s="5">
        <f>($AK$2+(I24+AA24)*12*7.57%)*SUM(Fasering!$D$5)</f>
        <v>0</v>
      </c>
      <c r="AP24" s="112">
        <f>($AK$2+(J24+AB24)*12*7.57%)*SUM(Fasering!$D$5:$D$7)</f>
        <v>661.02172713981395</v>
      </c>
      <c r="AQ24" s="112">
        <f>($AK$2+(K24+AC24)*12*7.57%)*SUM(Fasering!$D$5:$D$8)</f>
        <v>1202.8654582474182</v>
      </c>
      <c r="AR24" s="9">
        <f>($AK$2+(L24+AD24)*12*7.57%)*SUM(Fasering!$D$5:$D$9)</f>
        <v>1863.2521220300764</v>
      </c>
      <c r="AS24" s="9">
        <f>($AK$2+(M24+AE24)*12*7.57%)*SUM(Fasering!$D$5:$D$10)</f>
        <v>2642.1817184877877</v>
      </c>
      <c r="AT24" s="9">
        <f>($AK$2+(N24+AF24)*12*7.57%)*SUM(Fasering!$D$5:$D$11)</f>
        <v>3537.5037752514118</v>
      </c>
      <c r="AU24" s="82">
        <f>($AK$2+(O24+AG24)*12*7.57%)*SUM(Fasering!$D$5:$D$12)</f>
        <v>4553.2527511342014</v>
      </c>
    </row>
    <row r="25" spans="1:47" x14ac:dyDescent="0.3">
      <c r="A25" s="32">
        <f t="shared" si="8"/>
        <v>17</v>
      </c>
      <c r="B25" s="129">
        <v>42983.94</v>
      </c>
      <c r="C25" s="130"/>
      <c r="D25" s="129">
        <f t="shared" si="0"/>
        <v>60186.112787999999</v>
      </c>
      <c r="E25" s="131">
        <f t="shared" si="1"/>
        <v>1491.9747641417059</v>
      </c>
      <c r="F25" s="129">
        <f t="shared" si="2"/>
        <v>5015.5093990000005</v>
      </c>
      <c r="G25" s="131">
        <f t="shared" si="3"/>
        <v>124.33123034514216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2702.1984698975571</v>
      </c>
      <c r="K25" s="45">
        <f>GEW!$E$12+($F25-GEW!$E$12)*SUM(Fasering!$D$5:$D$8)</f>
        <v>3165.068763304932</v>
      </c>
      <c r="L25" s="45">
        <f>GEW!$E$12+($F25-GEW!$E$12)*SUM(Fasering!$D$5:$D$9)</f>
        <v>3627.9390567123073</v>
      </c>
      <c r="M25" s="45">
        <f>GEW!$E$12+($F25-GEW!$E$12)*SUM(Fasering!$D$5:$D$10)</f>
        <v>4090.8093501196818</v>
      </c>
      <c r="N25" s="45">
        <f>GEW!$E$12+($F25-GEW!$E$12)*SUM(Fasering!$D$5:$D$11)</f>
        <v>4552.639105592626</v>
      </c>
      <c r="O25" s="72">
        <f>GEW!$E$12+($F25-GEW!$E$12)*SUM(Fasering!$D$5:$D$12)</f>
        <v>5015.5093990000014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6"/>
        <v>0</v>
      </c>
      <c r="Z25" s="131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670.46007359363568</v>
      </c>
      <c r="AJ25" s="112">
        <f>($AK$2+(K25+T25)*12*7.57%)*SUM(Fasering!$D$5:$D$8)</f>
        <v>1226.2416573219152</v>
      </c>
      <c r="AK25" s="9">
        <f>($AK$2+(L25+U25)*12*7.57%)*SUM(Fasering!$D$5:$D$9)</f>
        <v>1906.7804295114101</v>
      </c>
      <c r="AL25" s="9">
        <f>($AK$2+(M25+V25)*12*7.57%)*SUM(Fasering!$D$5:$D$10)</f>
        <v>2712.0763901621203</v>
      </c>
      <c r="AM25" s="9">
        <f>($AK$2+(N25+W25)*12*7.57%)*SUM(Fasering!$D$5:$D$11)</f>
        <v>3639.8988561245378</v>
      </c>
      <c r="AN25" s="82">
        <f>($AK$2+(O25+X25)*12*7.57%)*SUM(Fasering!$D$5:$D$12)</f>
        <v>4694.4287380516025</v>
      </c>
      <c r="AO25" s="5">
        <f>($AK$2+(I25+AA25)*12*7.57%)*SUM(Fasering!$D$5)</f>
        <v>0</v>
      </c>
      <c r="AP25" s="112">
        <f>($AK$2+(J25+AB25)*12*7.57%)*SUM(Fasering!$D$5:$D$7)</f>
        <v>670.46007359363568</v>
      </c>
      <c r="AQ25" s="112">
        <f>($AK$2+(K25+AC25)*12*7.57%)*SUM(Fasering!$D$5:$D$8)</f>
        <v>1226.2416573219152</v>
      </c>
      <c r="AR25" s="9">
        <f>($AK$2+(L25+AD25)*12*7.57%)*SUM(Fasering!$D$5:$D$9)</f>
        <v>1906.7804295114101</v>
      </c>
      <c r="AS25" s="9">
        <f>($AK$2+(M25+AE25)*12*7.57%)*SUM(Fasering!$D$5:$D$10)</f>
        <v>2712.0763901621203</v>
      </c>
      <c r="AT25" s="9">
        <f>($AK$2+(N25+AF25)*12*7.57%)*SUM(Fasering!$D$5:$D$11)</f>
        <v>3639.8988561245378</v>
      </c>
      <c r="AU25" s="82">
        <f>($AK$2+(O25+AG25)*12*7.57%)*SUM(Fasering!$D$5:$D$12)</f>
        <v>4694.4287380516025</v>
      </c>
    </row>
    <row r="26" spans="1:47" x14ac:dyDescent="0.3">
      <c r="A26" s="32">
        <f t="shared" si="8"/>
        <v>18</v>
      </c>
      <c r="B26" s="129">
        <v>42983.94</v>
      </c>
      <c r="C26" s="130"/>
      <c r="D26" s="129">
        <f t="shared" si="0"/>
        <v>60186.112787999999</v>
      </c>
      <c r="E26" s="131">
        <f t="shared" si="1"/>
        <v>1491.9747641417059</v>
      </c>
      <c r="F26" s="129">
        <f t="shared" si="2"/>
        <v>5015.5093990000005</v>
      </c>
      <c r="G26" s="131">
        <f t="shared" si="3"/>
        <v>124.33123034514216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2702.1984698975571</v>
      </c>
      <c r="K26" s="45">
        <f>GEW!$E$12+($F26-GEW!$E$12)*SUM(Fasering!$D$5:$D$8)</f>
        <v>3165.068763304932</v>
      </c>
      <c r="L26" s="45">
        <f>GEW!$E$12+($F26-GEW!$E$12)*SUM(Fasering!$D$5:$D$9)</f>
        <v>3627.9390567123073</v>
      </c>
      <c r="M26" s="45">
        <f>GEW!$E$12+($F26-GEW!$E$12)*SUM(Fasering!$D$5:$D$10)</f>
        <v>4090.8093501196818</v>
      </c>
      <c r="N26" s="45">
        <f>GEW!$E$12+($F26-GEW!$E$12)*SUM(Fasering!$D$5:$D$11)</f>
        <v>4552.639105592626</v>
      </c>
      <c r="O26" s="72">
        <f>GEW!$E$12+($F26-GEW!$E$12)*SUM(Fasering!$D$5:$D$12)</f>
        <v>5015.5093990000014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6"/>
        <v>0</v>
      </c>
      <c r="Z26" s="131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670.46007359363568</v>
      </c>
      <c r="AJ26" s="112">
        <f>($AK$2+(K26+T26)*12*7.57%)*SUM(Fasering!$D$5:$D$8)</f>
        <v>1226.2416573219152</v>
      </c>
      <c r="AK26" s="9">
        <f>($AK$2+(L26+U26)*12*7.57%)*SUM(Fasering!$D$5:$D$9)</f>
        <v>1906.7804295114101</v>
      </c>
      <c r="AL26" s="9">
        <f>($AK$2+(M26+V26)*12*7.57%)*SUM(Fasering!$D$5:$D$10)</f>
        <v>2712.0763901621203</v>
      </c>
      <c r="AM26" s="9">
        <f>($AK$2+(N26+W26)*12*7.57%)*SUM(Fasering!$D$5:$D$11)</f>
        <v>3639.8988561245378</v>
      </c>
      <c r="AN26" s="82">
        <f>($AK$2+(O26+X26)*12*7.57%)*SUM(Fasering!$D$5:$D$12)</f>
        <v>4694.4287380516025</v>
      </c>
      <c r="AO26" s="5">
        <f>($AK$2+(I26+AA26)*12*7.57%)*SUM(Fasering!$D$5)</f>
        <v>0</v>
      </c>
      <c r="AP26" s="112">
        <f>($AK$2+(J26+AB26)*12*7.57%)*SUM(Fasering!$D$5:$D$7)</f>
        <v>670.46007359363568</v>
      </c>
      <c r="AQ26" s="112">
        <f>($AK$2+(K26+AC26)*12*7.57%)*SUM(Fasering!$D$5:$D$8)</f>
        <v>1226.2416573219152</v>
      </c>
      <c r="AR26" s="9">
        <f>($AK$2+(L26+AD26)*12*7.57%)*SUM(Fasering!$D$5:$D$9)</f>
        <v>1906.7804295114101</v>
      </c>
      <c r="AS26" s="9">
        <f>($AK$2+(M26+AE26)*12*7.57%)*SUM(Fasering!$D$5:$D$10)</f>
        <v>2712.0763901621203</v>
      </c>
      <c r="AT26" s="9">
        <f>($AK$2+(N26+AF26)*12*7.57%)*SUM(Fasering!$D$5:$D$11)</f>
        <v>3639.8988561245378</v>
      </c>
      <c r="AU26" s="82">
        <f>($AK$2+(O26+AG26)*12*7.57%)*SUM(Fasering!$D$5:$D$12)</f>
        <v>4694.4287380516025</v>
      </c>
    </row>
    <row r="27" spans="1:47" x14ac:dyDescent="0.3">
      <c r="A27" s="32">
        <f t="shared" si="8"/>
        <v>19</v>
      </c>
      <c r="B27" s="129">
        <v>44315.839999999997</v>
      </c>
      <c r="C27" s="130"/>
      <c r="D27" s="129">
        <f t="shared" si="0"/>
        <v>62051.039167999988</v>
      </c>
      <c r="E27" s="131">
        <f t="shared" si="1"/>
        <v>1538.2050815197854</v>
      </c>
      <c r="F27" s="129">
        <f t="shared" si="2"/>
        <v>5170.919930666666</v>
      </c>
      <c r="G27" s="131">
        <f t="shared" si="3"/>
        <v>128.18375679331544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2742.3819908230789</v>
      </c>
      <c r="K27" s="45">
        <f>GEW!$E$12+($F27-GEW!$E$12)*SUM(Fasering!$D$5:$D$8)</f>
        <v>3228.3080523069493</v>
      </c>
      <c r="L27" s="45">
        <f>GEW!$E$12+($F27-GEW!$E$12)*SUM(Fasering!$D$5:$D$9)</f>
        <v>3714.2341137908197</v>
      </c>
      <c r="M27" s="45">
        <f>GEW!$E$12+($F27-GEW!$E$12)*SUM(Fasering!$D$5:$D$10)</f>
        <v>4200.1601752746901</v>
      </c>
      <c r="N27" s="45">
        <f>GEW!$E$12+($F27-GEW!$E$12)*SUM(Fasering!$D$5:$D$11)</f>
        <v>4684.9938691827965</v>
      </c>
      <c r="O27" s="72">
        <f>GEW!$E$12+($F27-GEW!$E$12)*SUM(Fasering!$D$5:$D$12)</f>
        <v>5170.9199306666669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6"/>
        <v>0</v>
      </c>
      <c r="Z27" s="131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679.89834918421229</v>
      </c>
      <c r="AJ27" s="112">
        <f>($AK$2+(K27+T27)*12*7.57%)*SUM(Fasering!$D$5:$D$8)</f>
        <v>1249.6176808875632</v>
      </c>
      <c r="AK27" s="9">
        <f>($AK$2+(L27+U27)*12*7.57%)*SUM(Fasering!$D$5:$D$9)</f>
        <v>1950.3084101815664</v>
      </c>
      <c r="AL27" s="9">
        <f>($AK$2+(M27+V27)*12*7.57%)*SUM(Fasering!$D$5:$D$10)</f>
        <v>2781.9705370662223</v>
      </c>
      <c r="AM27" s="9">
        <f>($AK$2+(N27+W27)*12*7.57%)*SUM(Fasering!$D$5:$D$11)</f>
        <v>3742.2931682138783</v>
      </c>
      <c r="AN27" s="82">
        <f>($AK$2+(O27+X27)*12*7.57%)*SUM(Fasering!$D$5:$D$12)</f>
        <v>4835.6036650176011</v>
      </c>
      <c r="AO27" s="5">
        <f>($AK$2+(I27+AA27)*12*7.57%)*SUM(Fasering!$D$5)</f>
        <v>0</v>
      </c>
      <c r="AP27" s="112">
        <f>($AK$2+(J27+AB27)*12*7.57%)*SUM(Fasering!$D$5:$D$7)</f>
        <v>679.89834918421229</v>
      </c>
      <c r="AQ27" s="112">
        <f>($AK$2+(K27+AC27)*12*7.57%)*SUM(Fasering!$D$5:$D$8)</f>
        <v>1249.6176808875632</v>
      </c>
      <c r="AR27" s="9">
        <f>($AK$2+(L27+AD27)*12*7.57%)*SUM(Fasering!$D$5:$D$9)</f>
        <v>1950.3084101815664</v>
      </c>
      <c r="AS27" s="9">
        <f>($AK$2+(M27+AE27)*12*7.57%)*SUM(Fasering!$D$5:$D$10)</f>
        <v>2781.9705370662223</v>
      </c>
      <c r="AT27" s="9">
        <f>($AK$2+(N27+AF27)*12*7.57%)*SUM(Fasering!$D$5:$D$11)</f>
        <v>3742.2931682138783</v>
      </c>
      <c r="AU27" s="82">
        <f>($AK$2+(O27+AG27)*12*7.57%)*SUM(Fasering!$D$5:$D$12)</f>
        <v>4835.6036650176011</v>
      </c>
    </row>
    <row r="28" spans="1:47" x14ac:dyDescent="0.3">
      <c r="A28" s="32">
        <f t="shared" si="8"/>
        <v>20</v>
      </c>
      <c r="B28" s="129">
        <v>44315.839999999997</v>
      </c>
      <c r="C28" s="130"/>
      <c r="D28" s="129">
        <f t="shared" si="0"/>
        <v>62051.039167999988</v>
      </c>
      <c r="E28" s="131">
        <f t="shared" si="1"/>
        <v>1538.2050815197854</v>
      </c>
      <c r="F28" s="129">
        <f t="shared" si="2"/>
        <v>5170.919930666666</v>
      </c>
      <c r="G28" s="131">
        <f t="shared" si="3"/>
        <v>128.18375679331544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2742.3819908230789</v>
      </c>
      <c r="K28" s="45">
        <f>GEW!$E$12+($F28-GEW!$E$12)*SUM(Fasering!$D$5:$D$8)</f>
        <v>3228.3080523069493</v>
      </c>
      <c r="L28" s="45">
        <f>GEW!$E$12+($F28-GEW!$E$12)*SUM(Fasering!$D$5:$D$9)</f>
        <v>3714.2341137908197</v>
      </c>
      <c r="M28" s="45">
        <f>GEW!$E$12+($F28-GEW!$E$12)*SUM(Fasering!$D$5:$D$10)</f>
        <v>4200.1601752746901</v>
      </c>
      <c r="N28" s="45">
        <f>GEW!$E$12+($F28-GEW!$E$12)*SUM(Fasering!$D$5:$D$11)</f>
        <v>4684.9938691827965</v>
      </c>
      <c r="O28" s="72">
        <f>GEW!$E$12+($F28-GEW!$E$12)*SUM(Fasering!$D$5:$D$12)</f>
        <v>5170.9199306666669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6"/>
        <v>0</v>
      </c>
      <c r="Z28" s="131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679.89834918421229</v>
      </c>
      <c r="AJ28" s="112">
        <f>($AK$2+(K28+T28)*12*7.57%)*SUM(Fasering!$D$5:$D$8)</f>
        <v>1249.6176808875632</v>
      </c>
      <c r="AK28" s="9">
        <f>($AK$2+(L28+U28)*12*7.57%)*SUM(Fasering!$D$5:$D$9)</f>
        <v>1950.3084101815664</v>
      </c>
      <c r="AL28" s="9">
        <f>($AK$2+(M28+V28)*12*7.57%)*SUM(Fasering!$D$5:$D$10)</f>
        <v>2781.9705370662223</v>
      </c>
      <c r="AM28" s="9">
        <f>($AK$2+(N28+W28)*12*7.57%)*SUM(Fasering!$D$5:$D$11)</f>
        <v>3742.2931682138783</v>
      </c>
      <c r="AN28" s="82">
        <f>($AK$2+(O28+X28)*12*7.57%)*SUM(Fasering!$D$5:$D$12)</f>
        <v>4835.6036650176011</v>
      </c>
      <c r="AO28" s="5">
        <f>($AK$2+(I28+AA28)*12*7.57%)*SUM(Fasering!$D$5)</f>
        <v>0</v>
      </c>
      <c r="AP28" s="112">
        <f>($AK$2+(J28+AB28)*12*7.57%)*SUM(Fasering!$D$5:$D$7)</f>
        <v>679.89834918421229</v>
      </c>
      <c r="AQ28" s="112">
        <f>($AK$2+(K28+AC28)*12*7.57%)*SUM(Fasering!$D$5:$D$8)</f>
        <v>1249.6176808875632</v>
      </c>
      <c r="AR28" s="9">
        <f>($AK$2+(L28+AD28)*12*7.57%)*SUM(Fasering!$D$5:$D$9)</f>
        <v>1950.3084101815664</v>
      </c>
      <c r="AS28" s="9">
        <f>($AK$2+(M28+AE28)*12*7.57%)*SUM(Fasering!$D$5:$D$10)</f>
        <v>2781.9705370662223</v>
      </c>
      <c r="AT28" s="9">
        <f>($AK$2+(N28+AF28)*12*7.57%)*SUM(Fasering!$D$5:$D$11)</f>
        <v>3742.2931682138783</v>
      </c>
      <c r="AU28" s="82">
        <f>($AK$2+(O28+AG28)*12*7.57%)*SUM(Fasering!$D$5:$D$12)</f>
        <v>4835.6036650176011</v>
      </c>
    </row>
    <row r="29" spans="1:47" x14ac:dyDescent="0.3">
      <c r="A29" s="32">
        <f t="shared" si="8"/>
        <v>21</v>
      </c>
      <c r="B29" s="129">
        <v>45647.72</v>
      </c>
      <c r="C29" s="130"/>
      <c r="D29" s="129">
        <f t="shared" si="0"/>
        <v>63915.937543999993</v>
      </c>
      <c r="E29" s="131">
        <f t="shared" si="1"/>
        <v>1584.4347046968385</v>
      </c>
      <c r="F29" s="129">
        <f t="shared" si="2"/>
        <v>5326.328128666667</v>
      </c>
      <c r="G29" s="131">
        <f t="shared" si="3"/>
        <v>132.03622539140324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2782.5649083471308</v>
      </c>
      <c r="K29" s="45">
        <f>GEW!$E$12+($F29-GEW!$E$12)*SUM(Fasering!$D$5:$D$8)</f>
        <v>3291.5463916988015</v>
      </c>
      <c r="L29" s="45">
        <f>GEW!$E$12+($F29-GEW!$E$12)*SUM(Fasering!$D$5:$D$9)</f>
        <v>3800.5278750504722</v>
      </c>
      <c r="M29" s="45">
        <f>GEW!$E$12+($F29-GEW!$E$12)*SUM(Fasering!$D$5:$D$10)</f>
        <v>4309.5093584021424</v>
      </c>
      <c r="N29" s="45">
        <f>GEW!$E$12+($F29-GEW!$E$12)*SUM(Fasering!$D$5:$D$11)</f>
        <v>4817.3466453149977</v>
      </c>
      <c r="O29" s="72">
        <f>GEW!$E$12+($F29-GEW!$E$12)*SUM(Fasering!$D$5:$D$12)</f>
        <v>5326.3281286666679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6"/>
        <v>0</v>
      </c>
      <c r="Z29" s="131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689.33648304829933</v>
      </c>
      <c r="AJ29" s="112">
        <f>($AK$2+(K29+T29)*12*7.57%)*SUM(Fasering!$D$5:$D$8)</f>
        <v>1272.9933534355139</v>
      </c>
      <c r="AK29" s="9">
        <f>($AK$2+(L29+U29)*12*7.57%)*SUM(Fasering!$D$5:$D$9)</f>
        <v>1993.835737229369</v>
      </c>
      <c r="AL29" s="9">
        <f>($AK$2+(M29+V29)*12*7.57%)*SUM(Fasering!$D$5:$D$10)</f>
        <v>2851.8636344298652</v>
      </c>
      <c r="AM29" s="9">
        <f>($AK$2+(N29+W29)*12*7.57%)*SUM(Fasering!$D$5:$D$11)</f>
        <v>3844.6859427356549</v>
      </c>
      <c r="AN29" s="82">
        <f>($AK$2+(O29+X29)*12*7.57%)*SUM(Fasering!$D$5:$D$12)</f>
        <v>4976.7764720808027</v>
      </c>
      <c r="AO29" s="5">
        <f>($AK$2+(I29+AA29)*12*7.57%)*SUM(Fasering!$D$5)</f>
        <v>0</v>
      </c>
      <c r="AP29" s="112">
        <f>($AK$2+(J29+AB29)*12*7.57%)*SUM(Fasering!$D$5:$D$7)</f>
        <v>689.33648304829933</v>
      </c>
      <c r="AQ29" s="112">
        <f>($AK$2+(K29+AC29)*12*7.57%)*SUM(Fasering!$D$5:$D$8)</f>
        <v>1272.9933534355139</v>
      </c>
      <c r="AR29" s="9">
        <f>($AK$2+(L29+AD29)*12*7.57%)*SUM(Fasering!$D$5:$D$9)</f>
        <v>1993.835737229369</v>
      </c>
      <c r="AS29" s="9">
        <f>($AK$2+(M29+AE29)*12*7.57%)*SUM(Fasering!$D$5:$D$10)</f>
        <v>2851.8636344298652</v>
      </c>
      <c r="AT29" s="9">
        <f>($AK$2+(N29+AF29)*12*7.57%)*SUM(Fasering!$D$5:$D$11)</f>
        <v>3844.6859427356549</v>
      </c>
      <c r="AU29" s="82">
        <f>($AK$2+(O29+AG29)*12*7.57%)*SUM(Fasering!$D$5:$D$12)</f>
        <v>4976.7764720808027</v>
      </c>
    </row>
    <row r="30" spans="1:47" x14ac:dyDescent="0.3">
      <c r="A30" s="32">
        <f t="shared" si="8"/>
        <v>22</v>
      </c>
      <c r="B30" s="129">
        <v>45647.72</v>
      </c>
      <c r="C30" s="130"/>
      <c r="D30" s="129">
        <f t="shared" si="0"/>
        <v>63915.937543999993</v>
      </c>
      <c r="E30" s="131">
        <f t="shared" si="1"/>
        <v>1584.4347046968385</v>
      </c>
      <c r="F30" s="129">
        <f t="shared" si="2"/>
        <v>5326.328128666667</v>
      </c>
      <c r="G30" s="131">
        <f t="shared" si="3"/>
        <v>132.03622539140324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2782.5649083471308</v>
      </c>
      <c r="K30" s="45">
        <f>GEW!$E$12+($F30-GEW!$E$12)*SUM(Fasering!$D$5:$D$8)</f>
        <v>3291.5463916988015</v>
      </c>
      <c r="L30" s="45">
        <f>GEW!$E$12+($F30-GEW!$E$12)*SUM(Fasering!$D$5:$D$9)</f>
        <v>3800.5278750504722</v>
      </c>
      <c r="M30" s="45">
        <f>GEW!$E$12+($F30-GEW!$E$12)*SUM(Fasering!$D$5:$D$10)</f>
        <v>4309.5093584021424</v>
      </c>
      <c r="N30" s="45">
        <f>GEW!$E$12+($F30-GEW!$E$12)*SUM(Fasering!$D$5:$D$11)</f>
        <v>4817.3466453149977</v>
      </c>
      <c r="O30" s="72">
        <f>GEW!$E$12+($F30-GEW!$E$12)*SUM(Fasering!$D$5:$D$12)</f>
        <v>5326.3281286666679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6"/>
        <v>0</v>
      </c>
      <c r="Z30" s="131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689.33648304829933</v>
      </c>
      <c r="AJ30" s="112">
        <f>($AK$2+(K30+T30)*12*7.57%)*SUM(Fasering!$D$5:$D$8)</f>
        <v>1272.9933534355139</v>
      </c>
      <c r="AK30" s="9">
        <f>($AK$2+(L30+U30)*12*7.57%)*SUM(Fasering!$D$5:$D$9)</f>
        <v>1993.835737229369</v>
      </c>
      <c r="AL30" s="9">
        <f>($AK$2+(M30+V30)*12*7.57%)*SUM(Fasering!$D$5:$D$10)</f>
        <v>2851.8636344298652</v>
      </c>
      <c r="AM30" s="9">
        <f>($AK$2+(N30+W30)*12*7.57%)*SUM(Fasering!$D$5:$D$11)</f>
        <v>3844.6859427356549</v>
      </c>
      <c r="AN30" s="82">
        <f>($AK$2+(O30+X30)*12*7.57%)*SUM(Fasering!$D$5:$D$12)</f>
        <v>4976.7764720808027</v>
      </c>
      <c r="AO30" s="5">
        <f>($AK$2+(I30+AA30)*12*7.57%)*SUM(Fasering!$D$5)</f>
        <v>0</v>
      </c>
      <c r="AP30" s="112">
        <f>($AK$2+(J30+AB30)*12*7.57%)*SUM(Fasering!$D$5:$D$7)</f>
        <v>689.33648304829933</v>
      </c>
      <c r="AQ30" s="112">
        <f>($AK$2+(K30+AC30)*12*7.57%)*SUM(Fasering!$D$5:$D$8)</f>
        <v>1272.9933534355139</v>
      </c>
      <c r="AR30" s="9">
        <f>($AK$2+(L30+AD30)*12*7.57%)*SUM(Fasering!$D$5:$D$9)</f>
        <v>1993.835737229369</v>
      </c>
      <c r="AS30" s="9">
        <f>($AK$2+(M30+AE30)*12*7.57%)*SUM(Fasering!$D$5:$D$10)</f>
        <v>2851.8636344298652</v>
      </c>
      <c r="AT30" s="9">
        <f>($AK$2+(N30+AF30)*12*7.57%)*SUM(Fasering!$D$5:$D$11)</f>
        <v>3844.6859427356549</v>
      </c>
      <c r="AU30" s="82">
        <f>($AK$2+(O30+AG30)*12*7.57%)*SUM(Fasering!$D$5:$D$12)</f>
        <v>4976.7764720808027</v>
      </c>
    </row>
    <row r="31" spans="1:47" x14ac:dyDescent="0.3">
      <c r="A31" s="32">
        <f t="shared" si="8"/>
        <v>23</v>
      </c>
      <c r="B31" s="129">
        <v>46979.63</v>
      </c>
      <c r="C31" s="130"/>
      <c r="D31" s="129">
        <f t="shared" si="0"/>
        <v>65780.877925999986</v>
      </c>
      <c r="E31" s="131">
        <f t="shared" si="1"/>
        <v>1630.6653691754314</v>
      </c>
      <c r="F31" s="129">
        <f t="shared" si="2"/>
        <v>5481.7398271666661</v>
      </c>
      <c r="G31" s="131">
        <f t="shared" si="3"/>
        <v>135.8887807646193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2822.7487309733879</v>
      </c>
      <c r="K31" s="45">
        <f>GEW!$E$12+($F31-GEW!$E$12)*SUM(Fasering!$D$5:$D$8)</f>
        <v>3354.7861555059017</v>
      </c>
      <c r="L31" s="45">
        <f>GEW!$E$12+($F31-GEW!$E$12)*SUM(Fasering!$D$5:$D$9)</f>
        <v>3886.8235800384155</v>
      </c>
      <c r="M31" s="45">
        <f>GEW!$E$12+($F31-GEW!$E$12)*SUM(Fasering!$D$5:$D$10)</f>
        <v>4418.8610045709293</v>
      </c>
      <c r="N31" s="45">
        <f>GEW!$E$12+($F31-GEW!$E$12)*SUM(Fasering!$D$5:$D$11)</f>
        <v>4949.7024026341533</v>
      </c>
      <c r="O31" s="72">
        <f>GEW!$E$12+($F31-GEW!$E$12)*SUM(Fasering!$D$5:$D$12)</f>
        <v>5481.7398271666671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6"/>
        <v>0</v>
      </c>
      <c r="Z31" s="131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698.77482950212084</v>
      </c>
      <c r="AJ31" s="112">
        <f>($AK$2+(K31+T31)*12*7.57%)*SUM(Fasering!$D$5:$D$8)</f>
        <v>1296.3695525100102</v>
      </c>
      <c r="AK31" s="9">
        <f>($AK$2+(L31+U31)*12*7.57%)*SUM(Fasering!$D$5:$D$9)</f>
        <v>2037.3640447107025</v>
      </c>
      <c r="AL31" s="9">
        <f>($AK$2+(M31+V31)*12*7.57%)*SUM(Fasering!$D$5:$D$10)</f>
        <v>2921.7583061041973</v>
      </c>
      <c r="AM31" s="9">
        <f>($AK$2+(N31+W31)*12*7.57%)*SUM(Fasering!$D$5:$D$11)</f>
        <v>3947.0810236087787</v>
      </c>
      <c r="AN31" s="82">
        <f>($AK$2+(O31+X31)*12*7.57%)*SUM(Fasering!$D$5:$D$12)</f>
        <v>5117.9524589982011</v>
      </c>
      <c r="AO31" s="5">
        <f>($AK$2+(I31+AA31)*12*7.57%)*SUM(Fasering!$D$5)</f>
        <v>0</v>
      </c>
      <c r="AP31" s="112">
        <f>($AK$2+(J31+AB31)*12*7.57%)*SUM(Fasering!$D$5:$D$7)</f>
        <v>698.77482950212084</v>
      </c>
      <c r="AQ31" s="112">
        <f>($AK$2+(K31+AC31)*12*7.57%)*SUM(Fasering!$D$5:$D$8)</f>
        <v>1296.3695525100102</v>
      </c>
      <c r="AR31" s="9">
        <f>($AK$2+(L31+AD31)*12*7.57%)*SUM(Fasering!$D$5:$D$9)</f>
        <v>2037.3640447107025</v>
      </c>
      <c r="AS31" s="9">
        <f>($AK$2+(M31+AE31)*12*7.57%)*SUM(Fasering!$D$5:$D$10)</f>
        <v>2921.7583061041973</v>
      </c>
      <c r="AT31" s="9">
        <f>($AK$2+(N31+AF31)*12*7.57%)*SUM(Fasering!$D$5:$D$11)</f>
        <v>3947.0810236087787</v>
      </c>
      <c r="AU31" s="82">
        <f>($AK$2+(O31+AG31)*12*7.57%)*SUM(Fasering!$D$5:$D$12)</f>
        <v>5117.9524589982011</v>
      </c>
    </row>
    <row r="32" spans="1:47" x14ac:dyDescent="0.3">
      <c r="A32" s="32">
        <f t="shared" si="8"/>
        <v>24</v>
      </c>
      <c r="B32" s="129">
        <v>46979.63</v>
      </c>
      <c r="C32" s="130"/>
      <c r="D32" s="129">
        <f t="shared" si="0"/>
        <v>65780.877925999986</v>
      </c>
      <c r="E32" s="131">
        <f t="shared" si="1"/>
        <v>1630.6653691754314</v>
      </c>
      <c r="F32" s="129">
        <f t="shared" si="2"/>
        <v>5481.7398271666661</v>
      </c>
      <c r="G32" s="131">
        <f t="shared" si="3"/>
        <v>135.8887807646193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2822.7487309733879</v>
      </c>
      <c r="K32" s="45">
        <f>GEW!$E$12+($F32-GEW!$E$12)*SUM(Fasering!$D$5:$D$8)</f>
        <v>3354.7861555059017</v>
      </c>
      <c r="L32" s="45">
        <f>GEW!$E$12+($F32-GEW!$E$12)*SUM(Fasering!$D$5:$D$9)</f>
        <v>3886.8235800384155</v>
      </c>
      <c r="M32" s="45">
        <f>GEW!$E$12+($F32-GEW!$E$12)*SUM(Fasering!$D$5:$D$10)</f>
        <v>4418.8610045709293</v>
      </c>
      <c r="N32" s="45">
        <f>GEW!$E$12+($F32-GEW!$E$12)*SUM(Fasering!$D$5:$D$11)</f>
        <v>4949.7024026341533</v>
      </c>
      <c r="O32" s="72">
        <f>GEW!$E$12+($F32-GEW!$E$12)*SUM(Fasering!$D$5:$D$12)</f>
        <v>5481.7398271666671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6"/>
        <v>0</v>
      </c>
      <c r="Z32" s="131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698.77482950212084</v>
      </c>
      <c r="AJ32" s="112">
        <f>($AK$2+(K32+T32)*12*7.57%)*SUM(Fasering!$D$5:$D$8)</f>
        <v>1296.3695525100102</v>
      </c>
      <c r="AK32" s="9">
        <f>($AK$2+(L32+U32)*12*7.57%)*SUM(Fasering!$D$5:$D$9)</f>
        <v>2037.3640447107025</v>
      </c>
      <c r="AL32" s="9">
        <f>($AK$2+(M32+V32)*12*7.57%)*SUM(Fasering!$D$5:$D$10)</f>
        <v>2921.7583061041973</v>
      </c>
      <c r="AM32" s="9">
        <f>($AK$2+(N32+W32)*12*7.57%)*SUM(Fasering!$D$5:$D$11)</f>
        <v>3947.0810236087787</v>
      </c>
      <c r="AN32" s="82">
        <f>($AK$2+(O32+X32)*12*7.57%)*SUM(Fasering!$D$5:$D$12)</f>
        <v>5117.9524589982011</v>
      </c>
      <c r="AO32" s="5">
        <f>($AK$2+(I32+AA32)*12*7.57%)*SUM(Fasering!$D$5)</f>
        <v>0</v>
      </c>
      <c r="AP32" s="112">
        <f>($AK$2+(J32+AB32)*12*7.57%)*SUM(Fasering!$D$5:$D$7)</f>
        <v>698.77482950212084</v>
      </c>
      <c r="AQ32" s="112">
        <f>($AK$2+(K32+AC32)*12*7.57%)*SUM(Fasering!$D$5:$D$8)</f>
        <v>1296.3695525100102</v>
      </c>
      <c r="AR32" s="9">
        <f>($AK$2+(L32+AD32)*12*7.57%)*SUM(Fasering!$D$5:$D$9)</f>
        <v>2037.3640447107025</v>
      </c>
      <c r="AS32" s="9">
        <f>($AK$2+(M32+AE32)*12*7.57%)*SUM(Fasering!$D$5:$D$10)</f>
        <v>2921.7583061041973</v>
      </c>
      <c r="AT32" s="9">
        <f>($AK$2+(N32+AF32)*12*7.57%)*SUM(Fasering!$D$5:$D$11)</f>
        <v>3947.0810236087787</v>
      </c>
      <c r="AU32" s="82">
        <f>($AK$2+(O32+AG32)*12*7.57%)*SUM(Fasering!$D$5:$D$12)</f>
        <v>5117.9524589982011</v>
      </c>
    </row>
    <row r="33" spans="1:47" x14ac:dyDescent="0.3">
      <c r="A33" s="32">
        <f t="shared" si="8"/>
        <v>25</v>
      </c>
      <c r="B33" s="129">
        <v>46979.63</v>
      </c>
      <c r="C33" s="130"/>
      <c r="D33" s="129">
        <f t="shared" si="0"/>
        <v>65780.877925999986</v>
      </c>
      <c r="E33" s="131">
        <f t="shared" si="1"/>
        <v>1630.6653691754314</v>
      </c>
      <c r="F33" s="129">
        <f t="shared" si="2"/>
        <v>5481.7398271666661</v>
      </c>
      <c r="G33" s="131">
        <f t="shared" si="3"/>
        <v>135.8887807646193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2822.7487309733879</v>
      </c>
      <c r="K33" s="45">
        <f>GEW!$E$12+($F33-GEW!$E$12)*SUM(Fasering!$D$5:$D$8)</f>
        <v>3354.7861555059017</v>
      </c>
      <c r="L33" s="45">
        <f>GEW!$E$12+($F33-GEW!$E$12)*SUM(Fasering!$D$5:$D$9)</f>
        <v>3886.8235800384155</v>
      </c>
      <c r="M33" s="45">
        <f>GEW!$E$12+($F33-GEW!$E$12)*SUM(Fasering!$D$5:$D$10)</f>
        <v>4418.8610045709293</v>
      </c>
      <c r="N33" s="45">
        <f>GEW!$E$12+($F33-GEW!$E$12)*SUM(Fasering!$D$5:$D$11)</f>
        <v>4949.7024026341533</v>
      </c>
      <c r="O33" s="72">
        <f>GEW!$E$12+($F33-GEW!$E$12)*SUM(Fasering!$D$5:$D$12)</f>
        <v>5481.7398271666671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6"/>
        <v>0</v>
      </c>
      <c r="Z33" s="131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698.77482950212084</v>
      </c>
      <c r="AJ33" s="112">
        <f>($AK$2+(K33+T33)*12*7.57%)*SUM(Fasering!$D$5:$D$8)</f>
        <v>1296.3695525100102</v>
      </c>
      <c r="AK33" s="9">
        <f>($AK$2+(L33+U33)*12*7.57%)*SUM(Fasering!$D$5:$D$9)</f>
        <v>2037.3640447107025</v>
      </c>
      <c r="AL33" s="9">
        <f>($AK$2+(M33+V33)*12*7.57%)*SUM(Fasering!$D$5:$D$10)</f>
        <v>2921.7583061041973</v>
      </c>
      <c r="AM33" s="9">
        <f>($AK$2+(N33+W33)*12*7.57%)*SUM(Fasering!$D$5:$D$11)</f>
        <v>3947.0810236087787</v>
      </c>
      <c r="AN33" s="82">
        <f>($AK$2+(O33+X33)*12*7.57%)*SUM(Fasering!$D$5:$D$12)</f>
        <v>5117.9524589982011</v>
      </c>
      <c r="AO33" s="5">
        <f>($AK$2+(I33+AA33)*12*7.57%)*SUM(Fasering!$D$5)</f>
        <v>0</v>
      </c>
      <c r="AP33" s="112">
        <f>($AK$2+(J33+AB33)*12*7.57%)*SUM(Fasering!$D$5:$D$7)</f>
        <v>698.77482950212084</v>
      </c>
      <c r="AQ33" s="112">
        <f>($AK$2+(K33+AC33)*12*7.57%)*SUM(Fasering!$D$5:$D$8)</f>
        <v>1296.3695525100102</v>
      </c>
      <c r="AR33" s="9">
        <f>($AK$2+(L33+AD33)*12*7.57%)*SUM(Fasering!$D$5:$D$9)</f>
        <v>2037.3640447107025</v>
      </c>
      <c r="AS33" s="9">
        <f>($AK$2+(M33+AE33)*12*7.57%)*SUM(Fasering!$D$5:$D$10)</f>
        <v>2921.7583061041973</v>
      </c>
      <c r="AT33" s="9">
        <f>($AK$2+(N33+AF33)*12*7.57%)*SUM(Fasering!$D$5:$D$11)</f>
        <v>3947.0810236087787</v>
      </c>
      <c r="AU33" s="82">
        <f>($AK$2+(O33+AG33)*12*7.57%)*SUM(Fasering!$D$5:$D$12)</f>
        <v>5117.9524589982011</v>
      </c>
    </row>
    <row r="34" spans="1:47" x14ac:dyDescent="0.3">
      <c r="A34" s="32">
        <f t="shared" si="8"/>
        <v>26</v>
      </c>
      <c r="B34" s="129">
        <v>46979.63</v>
      </c>
      <c r="C34" s="130"/>
      <c r="D34" s="129">
        <f t="shared" si="0"/>
        <v>65780.877925999986</v>
      </c>
      <c r="E34" s="131">
        <f t="shared" si="1"/>
        <v>1630.6653691754314</v>
      </c>
      <c r="F34" s="129">
        <f t="shared" si="2"/>
        <v>5481.7398271666661</v>
      </c>
      <c r="G34" s="131">
        <f t="shared" si="3"/>
        <v>135.8887807646193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2822.7487309733879</v>
      </c>
      <c r="K34" s="45">
        <f>GEW!$E$12+($F34-GEW!$E$12)*SUM(Fasering!$D$5:$D$8)</f>
        <v>3354.7861555059017</v>
      </c>
      <c r="L34" s="45">
        <f>GEW!$E$12+($F34-GEW!$E$12)*SUM(Fasering!$D$5:$D$9)</f>
        <v>3886.8235800384155</v>
      </c>
      <c r="M34" s="45">
        <f>GEW!$E$12+($F34-GEW!$E$12)*SUM(Fasering!$D$5:$D$10)</f>
        <v>4418.8610045709293</v>
      </c>
      <c r="N34" s="45">
        <f>GEW!$E$12+($F34-GEW!$E$12)*SUM(Fasering!$D$5:$D$11)</f>
        <v>4949.7024026341533</v>
      </c>
      <c r="O34" s="72">
        <f>GEW!$E$12+($F34-GEW!$E$12)*SUM(Fasering!$D$5:$D$12)</f>
        <v>5481.7398271666671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6"/>
        <v>0</v>
      </c>
      <c r="Z34" s="131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698.77482950212084</v>
      </c>
      <c r="AJ34" s="112">
        <f>($AK$2+(K34+T34)*12*7.57%)*SUM(Fasering!$D$5:$D$8)</f>
        <v>1296.3695525100102</v>
      </c>
      <c r="AK34" s="9">
        <f>($AK$2+(L34+U34)*12*7.57%)*SUM(Fasering!$D$5:$D$9)</f>
        <v>2037.3640447107025</v>
      </c>
      <c r="AL34" s="9">
        <f>($AK$2+(M34+V34)*12*7.57%)*SUM(Fasering!$D$5:$D$10)</f>
        <v>2921.7583061041973</v>
      </c>
      <c r="AM34" s="9">
        <f>($AK$2+(N34+W34)*12*7.57%)*SUM(Fasering!$D$5:$D$11)</f>
        <v>3947.0810236087787</v>
      </c>
      <c r="AN34" s="82">
        <f>($AK$2+(O34+X34)*12*7.57%)*SUM(Fasering!$D$5:$D$12)</f>
        <v>5117.9524589982011</v>
      </c>
      <c r="AO34" s="5">
        <f>($AK$2+(I34+AA34)*12*7.57%)*SUM(Fasering!$D$5)</f>
        <v>0</v>
      </c>
      <c r="AP34" s="112">
        <f>($AK$2+(J34+AB34)*12*7.57%)*SUM(Fasering!$D$5:$D$7)</f>
        <v>698.77482950212084</v>
      </c>
      <c r="AQ34" s="112">
        <f>($AK$2+(K34+AC34)*12*7.57%)*SUM(Fasering!$D$5:$D$8)</f>
        <v>1296.3695525100102</v>
      </c>
      <c r="AR34" s="9">
        <f>($AK$2+(L34+AD34)*12*7.57%)*SUM(Fasering!$D$5:$D$9)</f>
        <v>2037.3640447107025</v>
      </c>
      <c r="AS34" s="9">
        <f>($AK$2+(M34+AE34)*12*7.57%)*SUM(Fasering!$D$5:$D$10)</f>
        <v>2921.7583061041973</v>
      </c>
      <c r="AT34" s="9">
        <f>($AK$2+(N34+AF34)*12*7.57%)*SUM(Fasering!$D$5:$D$11)</f>
        <v>3947.0810236087787</v>
      </c>
      <c r="AU34" s="82">
        <f>($AK$2+(O34+AG34)*12*7.57%)*SUM(Fasering!$D$5:$D$12)</f>
        <v>5117.9524589982011</v>
      </c>
    </row>
    <row r="35" spans="1:47" x14ac:dyDescent="0.3">
      <c r="A35" s="32">
        <f t="shared" si="8"/>
        <v>27</v>
      </c>
      <c r="B35" s="129">
        <v>46979.63</v>
      </c>
      <c r="C35" s="130"/>
      <c r="D35" s="129">
        <f t="shared" si="0"/>
        <v>65780.877925999986</v>
      </c>
      <c r="E35" s="131">
        <f t="shared" si="1"/>
        <v>1630.6653691754314</v>
      </c>
      <c r="F35" s="129">
        <f t="shared" si="2"/>
        <v>5481.7398271666661</v>
      </c>
      <c r="G35" s="131">
        <f t="shared" si="3"/>
        <v>135.8887807646193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2822.7487309733879</v>
      </c>
      <c r="K35" s="45">
        <f>GEW!$E$12+($F35-GEW!$E$12)*SUM(Fasering!$D$5:$D$8)</f>
        <v>3354.7861555059017</v>
      </c>
      <c r="L35" s="45">
        <f>GEW!$E$12+($F35-GEW!$E$12)*SUM(Fasering!$D$5:$D$9)</f>
        <v>3886.8235800384155</v>
      </c>
      <c r="M35" s="45">
        <f>GEW!$E$12+($F35-GEW!$E$12)*SUM(Fasering!$D$5:$D$10)</f>
        <v>4418.8610045709293</v>
      </c>
      <c r="N35" s="45">
        <f>GEW!$E$12+($F35-GEW!$E$12)*SUM(Fasering!$D$5:$D$11)</f>
        <v>4949.7024026341533</v>
      </c>
      <c r="O35" s="72">
        <f>GEW!$E$12+($F35-GEW!$E$12)*SUM(Fasering!$D$5:$D$12)</f>
        <v>5481.7398271666671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6"/>
        <v>0</v>
      </c>
      <c r="Z35" s="131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698.77482950212084</v>
      </c>
      <c r="AJ35" s="112">
        <f>($AK$2+(K35+T35)*12*7.57%)*SUM(Fasering!$D$5:$D$8)</f>
        <v>1296.3695525100102</v>
      </c>
      <c r="AK35" s="9">
        <f>($AK$2+(L35+U35)*12*7.57%)*SUM(Fasering!$D$5:$D$9)</f>
        <v>2037.3640447107025</v>
      </c>
      <c r="AL35" s="9">
        <f>($AK$2+(M35+V35)*12*7.57%)*SUM(Fasering!$D$5:$D$10)</f>
        <v>2921.7583061041973</v>
      </c>
      <c r="AM35" s="9">
        <f>($AK$2+(N35+W35)*12*7.57%)*SUM(Fasering!$D$5:$D$11)</f>
        <v>3947.0810236087787</v>
      </c>
      <c r="AN35" s="82">
        <f>($AK$2+(O35+X35)*12*7.57%)*SUM(Fasering!$D$5:$D$12)</f>
        <v>5117.9524589982011</v>
      </c>
      <c r="AO35" s="5">
        <f>($AK$2+(I35+AA35)*12*7.57%)*SUM(Fasering!$D$5)</f>
        <v>0</v>
      </c>
      <c r="AP35" s="112">
        <f>($AK$2+(J35+AB35)*12*7.57%)*SUM(Fasering!$D$5:$D$7)</f>
        <v>698.77482950212084</v>
      </c>
      <c r="AQ35" s="112">
        <f>($AK$2+(K35+AC35)*12*7.57%)*SUM(Fasering!$D$5:$D$8)</f>
        <v>1296.3695525100102</v>
      </c>
      <c r="AR35" s="9">
        <f>($AK$2+(L35+AD35)*12*7.57%)*SUM(Fasering!$D$5:$D$9)</f>
        <v>2037.3640447107025</v>
      </c>
      <c r="AS35" s="9">
        <f>($AK$2+(M35+AE35)*12*7.57%)*SUM(Fasering!$D$5:$D$10)</f>
        <v>2921.7583061041973</v>
      </c>
      <c r="AT35" s="9">
        <f>($AK$2+(N35+AF35)*12*7.57%)*SUM(Fasering!$D$5:$D$11)</f>
        <v>3947.0810236087787</v>
      </c>
      <c r="AU35" s="82">
        <f>($AK$2+(O35+AG35)*12*7.57%)*SUM(Fasering!$D$5:$D$12)</f>
        <v>5117.9524589982011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0"/>
      <c r="P36" s="132"/>
      <c r="Q36" s="133"/>
      <c r="R36" s="46"/>
      <c r="S36" s="46"/>
      <c r="T36" s="46"/>
      <c r="U36" s="46"/>
      <c r="V36" s="46"/>
      <c r="W36" s="46"/>
      <c r="X36" s="70"/>
      <c r="Y36" s="132"/>
      <c r="Z36" s="133"/>
      <c r="AA36" s="69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zoomScaleNormal="100" workbookViewId="0">
      <selection activeCell="E26" sqref="E26"/>
    </sheetView>
  </sheetViews>
  <sheetFormatPr defaultColWidth="9" defaultRowHeight="12.75" x14ac:dyDescent="0.2"/>
  <cols>
    <col min="1" max="1" width="23.75" style="1" bestFit="1" customWidth="1"/>
    <col min="2" max="7" width="12.125" style="1" customWidth="1"/>
    <col min="8" max="8" width="17.375" style="16" bestFit="1" customWidth="1"/>
    <col min="9" max="16384" width="9" style="1"/>
  </cols>
  <sheetData>
    <row r="1" spans="1:8" ht="28.5" customHeight="1" x14ac:dyDescent="0.2">
      <c r="B1" s="120" t="s">
        <v>11</v>
      </c>
      <c r="C1" s="121"/>
      <c r="D1" s="121"/>
      <c r="E1" s="121"/>
      <c r="F1" s="121"/>
      <c r="G1" s="122"/>
      <c r="H1" s="17" t="s">
        <v>14</v>
      </c>
    </row>
    <row r="2" spans="1:8" x14ac:dyDescent="0.2">
      <c r="A2" s="118" t="s">
        <v>10</v>
      </c>
      <c r="B2" s="126" t="s">
        <v>12</v>
      </c>
      <c r="C2" s="127"/>
      <c r="D2" s="128"/>
      <c r="E2" s="126" t="s">
        <v>13</v>
      </c>
      <c r="F2" s="127"/>
      <c r="G2" s="128"/>
      <c r="H2" s="124"/>
    </row>
    <row r="3" spans="1:8" x14ac:dyDescent="0.2">
      <c r="A3" s="119"/>
      <c r="B3" s="6" t="s">
        <v>6</v>
      </c>
      <c r="C3" s="3" t="s">
        <v>9</v>
      </c>
      <c r="D3" s="7" t="s">
        <v>8</v>
      </c>
      <c r="E3" s="6" t="s">
        <v>6</v>
      </c>
      <c r="F3" s="3" t="s">
        <v>9</v>
      </c>
      <c r="G3" s="7" t="s">
        <v>8</v>
      </c>
      <c r="H3" s="125"/>
    </row>
    <row r="4" spans="1:8" x14ac:dyDescent="0.2">
      <c r="A4" s="4">
        <v>41730</v>
      </c>
      <c r="B4" s="8"/>
      <c r="C4" s="9"/>
      <c r="D4" s="10"/>
      <c r="E4" s="11"/>
      <c r="F4" s="9"/>
      <c r="G4" s="10"/>
      <c r="H4" s="16" t="s">
        <v>15</v>
      </c>
    </row>
    <row r="5" spans="1:8" x14ac:dyDescent="0.2">
      <c r="A5" s="5" t="s">
        <v>0</v>
      </c>
      <c r="B5" s="11">
        <v>413.56</v>
      </c>
      <c r="C5" s="9">
        <f>2133.89+B5</f>
        <v>2547.4499999999998</v>
      </c>
      <c r="D5" s="101"/>
      <c r="E5" s="11">
        <v>7.24</v>
      </c>
      <c r="F5" s="9">
        <f>40.38+E5</f>
        <v>47.620000000000005</v>
      </c>
      <c r="G5" s="10"/>
      <c r="H5" s="123" t="s">
        <v>17</v>
      </c>
    </row>
    <row r="6" spans="1:8" x14ac:dyDescent="0.2">
      <c r="A6" s="5" t="s">
        <v>1</v>
      </c>
      <c r="B6" s="11">
        <v>409.51</v>
      </c>
      <c r="C6" s="9">
        <f>C5+B6</f>
        <v>2956.96</v>
      </c>
      <c r="D6" s="101"/>
      <c r="E6" s="11">
        <v>7.16</v>
      </c>
      <c r="F6" s="9">
        <f>F5+E6</f>
        <v>54.78</v>
      </c>
      <c r="G6" s="10"/>
      <c r="H6" s="123"/>
    </row>
    <row r="7" spans="1:8" x14ac:dyDescent="0.2">
      <c r="A7" s="5" t="s">
        <v>2</v>
      </c>
      <c r="B7" s="11">
        <v>620.24</v>
      </c>
      <c r="C7" s="9">
        <f t="shared" ref="C7:C12" si="0">C6+B7</f>
        <v>3577.2</v>
      </c>
      <c r="D7" s="19">
        <f>B7/(C$12-C$6)</f>
        <v>0.25856369252831646</v>
      </c>
      <c r="E7" s="11">
        <v>10.86</v>
      </c>
      <c r="F7" s="9">
        <f t="shared" ref="F7:F12" si="1">F6+E7</f>
        <v>65.64</v>
      </c>
      <c r="G7" s="10">
        <f>E7/(F$12-F$6)</f>
        <v>0.25869461648403996</v>
      </c>
      <c r="H7" s="123"/>
    </row>
    <row r="8" spans="1:8" x14ac:dyDescent="0.2">
      <c r="A8" s="5" t="s">
        <v>3</v>
      </c>
      <c r="B8" s="11">
        <v>355.87</v>
      </c>
      <c r="C8" s="9">
        <f t="shared" si="0"/>
        <v>3933.0699999999997</v>
      </c>
      <c r="D8" s="19">
        <f t="shared" ref="D8:D12" si="2">B8/(C$12-C$6)</f>
        <v>0.14835396178906871</v>
      </c>
      <c r="E8" s="11">
        <v>6.23</v>
      </c>
      <c r="F8" s="9">
        <f t="shared" si="1"/>
        <v>71.87</v>
      </c>
      <c r="G8" s="10">
        <f t="shared" ref="G8:G12" si="3">E8/(F$12-F$6)</f>
        <v>0.14840400190566935</v>
      </c>
      <c r="H8" s="123"/>
    </row>
    <row r="9" spans="1:8" x14ac:dyDescent="0.2">
      <c r="A9" s="5" t="s">
        <v>4</v>
      </c>
      <c r="B9" s="11">
        <v>355.87</v>
      </c>
      <c r="C9" s="9">
        <f t="shared" si="0"/>
        <v>4288.9399999999996</v>
      </c>
      <c r="D9" s="19">
        <f t="shared" si="2"/>
        <v>0.14835396178906871</v>
      </c>
      <c r="E9" s="11">
        <v>6.23</v>
      </c>
      <c r="F9" s="9">
        <f t="shared" si="1"/>
        <v>78.100000000000009</v>
      </c>
      <c r="G9" s="10">
        <f t="shared" si="3"/>
        <v>0.14840400190566935</v>
      </c>
      <c r="H9" s="123"/>
    </row>
    <row r="10" spans="1:8" x14ac:dyDescent="0.2">
      <c r="A10" s="5" t="s">
        <v>5</v>
      </c>
      <c r="B10" s="11">
        <v>355.87</v>
      </c>
      <c r="C10" s="9">
        <f t="shared" si="0"/>
        <v>4644.8099999999995</v>
      </c>
      <c r="D10" s="19">
        <f t="shared" si="2"/>
        <v>0.14835396178906871</v>
      </c>
      <c r="E10" s="11">
        <v>6.23</v>
      </c>
      <c r="F10" s="9">
        <f t="shared" si="1"/>
        <v>84.330000000000013</v>
      </c>
      <c r="G10" s="10">
        <f t="shared" si="3"/>
        <v>0.14840400190566935</v>
      </c>
      <c r="H10" s="123"/>
    </row>
    <row r="11" spans="1:8" x14ac:dyDescent="0.2">
      <c r="A11" s="5" t="s">
        <v>129</v>
      </c>
      <c r="B11" s="11">
        <v>355.07</v>
      </c>
      <c r="C11" s="9">
        <f t="shared" si="0"/>
        <v>4999.8799999999992</v>
      </c>
      <c r="D11" s="19">
        <f t="shared" si="2"/>
        <v>0.14802046031540908</v>
      </c>
      <c r="E11" s="11">
        <v>6.2</v>
      </c>
      <c r="F11" s="9">
        <f t="shared" si="1"/>
        <v>90.530000000000015</v>
      </c>
      <c r="G11" s="10">
        <f t="shared" si="3"/>
        <v>0.14768937589328252</v>
      </c>
      <c r="H11" s="123"/>
    </row>
    <row r="12" spans="1:8" s="2" customFormat="1" ht="13.5" thickBot="1" x14ac:dyDescent="0.25">
      <c r="A12" s="12" t="s">
        <v>7</v>
      </c>
      <c r="B12" s="13">
        <v>355.86999999999989</v>
      </c>
      <c r="C12" s="14">
        <f t="shared" si="0"/>
        <v>5355.7499999999991</v>
      </c>
      <c r="D12" s="20">
        <f t="shared" si="2"/>
        <v>0.14835396178906868</v>
      </c>
      <c r="E12" s="13">
        <v>6.2299999999999898</v>
      </c>
      <c r="F12" s="14">
        <f t="shared" si="1"/>
        <v>96.76</v>
      </c>
      <c r="G12" s="15">
        <f t="shared" si="3"/>
        <v>0.1484040019056691</v>
      </c>
      <c r="H12" s="18" t="s">
        <v>16</v>
      </c>
    </row>
    <row r="14" spans="1:8" x14ac:dyDescent="0.2">
      <c r="D14" s="100">
        <f>SUM(D6:D12)</f>
        <v>1.0000000000000002</v>
      </c>
      <c r="G14" s="100">
        <f>SUM(G6:G12)</f>
        <v>0.99999999999999978</v>
      </c>
    </row>
    <row r="16" spans="1:8" x14ac:dyDescent="0.2">
      <c r="A16" s="107" t="s">
        <v>131</v>
      </c>
      <c r="B16" s="108"/>
      <c r="C16" s="107"/>
    </row>
    <row r="17" spans="1:3" x14ac:dyDescent="0.2">
      <c r="A17" s="107" t="s">
        <v>130</v>
      </c>
      <c r="B17" s="107"/>
      <c r="C17" s="107"/>
    </row>
    <row r="18" spans="1:3" x14ac:dyDescent="0.2">
      <c r="A18" s="107" t="s">
        <v>132</v>
      </c>
      <c r="B18" s="107"/>
    </row>
    <row r="19" spans="1:3" x14ac:dyDescent="0.2">
      <c r="A19" s="163" t="s">
        <v>134</v>
      </c>
      <c r="B19" s="107"/>
    </row>
  </sheetData>
  <mergeCells count="6">
    <mergeCell ref="A2:A3"/>
    <mergeCell ref="B1:G1"/>
    <mergeCell ref="H5:H11"/>
    <mergeCell ref="H2:H3"/>
    <mergeCell ref="B2:D2"/>
    <mergeCell ref="E2:G2"/>
  </mergeCells>
  <phoneticPr fontId="0" type="noConversion"/>
  <printOptions gridLines="1"/>
  <pageMargins left="0.74803149606299213" right="0.74803149606299213" top="1.1811023622047245" bottom="0.98425196850393704" header="0.51181102362204722" footer="0.51181102362204722"/>
  <pageSetup paperSize="9" scale="99" orientation="landscape" r:id="rId1"/>
  <headerFooter alignWithMargins="0">
    <oddHeader>&amp;L&amp;"Verdana,Vet"&amp;11BVR 22/11/2013 SUBSIDIËRING OPVANG BABY'S EN PEUTERS
TOEPASSING ARTIKEL 59 §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U36"/>
  <sheetViews>
    <sheetView topLeftCell="AE1" zoomScale="80" zoomScaleNormal="80" workbookViewId="0">
      <selection activeCell="AQ1" activeCellId="4" sqref="K1:K1048576 T1:T1048576 AC1:AC1048576 AJ1:AJ1048576 AQ1:AQ1048576"/>
    </sheetView>
  </sheetViews>
  <sheetFormatPr defaultRowHeight="15" x14ac:dyDescent="0.3"/>
  <cols>
    <col min="1" max="1" width="3.37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25" style="23" customWidth="1"/>
    <col min="16" max="17" width="7.75" style="23" customWidth="1"/>
    <col min="18" max="24" width="11.25" style="23" customWidth="1"/>
    <col min="25" max="26" width="7.75" style="23" customWidth="1"/>
    <col min="27" max="33" width="11.2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4" width="11.25" style="23" customWidth="1"/>
    <col min="45" max="47" width="11.25" customWidth="1"/>
  </cols>
  <sheetData>
    <row r="1" spans="1:47" ht="16.5" x14ac:dyDescent="0.3">
      <c r="A1" s="21" t="s">
        <v>78</v>
      </c>
      <c r="B1" s="21" t="s">
        <v>19</v>
      </c>
      <c r="C1" s="21" t="s">
        <v>79</v>
      </c>
      <c r="D1" s="21"/>
      <c r="E1" s="67"/>
      <c r="G1" s="56"/>
      <c r="H1" s="21"/>
      <c r="I1" s="21"/>
      <c r="L1" s="98" t="str">
        <f>D6</f>
        <v>bedragen geldig  voor periode vanaf 10/2021 - let wel: vast bedrag eindejaarspremie = bedrag voor indexatie in november 2021!</v>
      </c>
      <c r="O1" s="23" t="s">
        <v>80</v>
      </c>
      <c r="V1"/>
      <c r="W1"/>
      <c r="X1"/>
      <c r="Y1"/>
      <c r="Z1"/>
      <c r="AA1"/>
      <c r="AH1" s="76" t="str">
        <f>'L4'!$AH$2</f>
        <v xml:space="preserve"> eindejaarspremie (vast geïndexeerd bedrag =  bedrag VOOR indexatie in november 2021!):</v>
      </c>
      <c r="AR1"/>
    </row>
    <row r="2" spans="1:47" ht="16.5" x14ac:dyDescent="0.3">
      <c r="A2" s="21"/>
      <c r="B2" s="21"/>
      <c r="C2" s="64"/>
      <c r="D2" s="65"/>
      <c r="E2" s="65"/>
      <c r="F2" s="65"/>
      <c r="G2" s="65"/>
      <c r="H2" s="64"/>
      <c r="I2" s="64"/>
      <c r="J2" s="66"/>
      <c r="K2" s="66"/>
      <c r="L2" s="66"/>
      <c r="N2" s="23" t="s">
        <v>21</v>
      </c>
      <c r="O2" s="25">
        <f>'L4'!O3</f>
        <v>1.4001999999999999</v>
      </c>
      <c r="AH2" s="77" t="s">
        <v>92</v>
      </c>
      <c r="AK2" s="78">
        <f>'L4'!$AK$3</f>
        <v>138.34</v>
      </c>
      <c r="AR2"/>
    </row>
    <row r="3" spans="1:47" ht="17.25" x14ac:dyDescent="0.35">
      <c r="A3" s="21"/>
      <c r="B3" s="21"/>
      <c r="C3" s="21"/>
      <c r="D3" s="21"/>
      <c r="E3" s="26"/>
      <c r="F3" s="27"/>
      <c r="G3" s="21"/>
      <c r="H3" s="21"/>
      <c r="I3" s="21"/>
      <c r="J3" s="36"/>
      <c r="K3" s="36"/>
      <c r="L3" s="21"/>
      <c r="M3" s="21"/>
      <c r="N3" s="21"/>
      <c r="O3" s="21"/>
      <c r="P3" s="21"/>
      <c r="AH3" s="77" t="s">
        <v>47</v>
      </c>
    </row>
    <row r="4" spans="1:47" x14ac:dyDescent="0.3">
      <c r="A4" s="28"/>
      <c r="B4" s="136" t="s">
        <v>22</v>
      </c>
      <c r="C4" s="151"/>
      <c r="D4" s="151"/>
      <c r="E4" s="137"/>
      <c r="F4" s="136" t="s">
        <v>23</v>
      </c>
      <c r="G4" s="137"/>
      <c r="H4" s="148" t="s">
        <v>37</v>
      </c>
      <c r="I4" s="149"/>
      <c r="J4" s="149"/>
      <c r="K4" s="149"/>
      <c r="L4" s="149"/>
      <c r="M4" s="149"/>
      <c r="N4" s="149"/>
      <c r="O4" s="150"/>
      <c r="P4" s="136" t="s">
        <v>24</v>
      </c>
      <c r="Q4" s="139"/>
      <c r="R4" s="148" t="s">
        <v>38</v>
      </c>
      <c r="S4" s="149"/>
      <c r="T4" s="149"/>
      <c r="U4" s="149"/>
      <c r="V4" s="149"/>
      <c r="W4" s="149"/>
      <c r="X4" s="150"/>
      <c r="Y4" s="136" t="s">
        <v>25</v>
      </c>
      <c r="Z4" s="137"/>
      <c r="AA4" s="148" t="s">
        <v>39</v>
      </c>
      <c r="AB4" s="149"/>
      <c r="AC4" s="149"/>
      <c r="AD4" s="149"/>
      <c r="AE4" s="149"/>
      <c r="AF4" s="149"/>
      <c r="AG4" s="150"/>
      <c r="AH4" s="148" t="s">
        <v>99</v>
      </c>
      <c r="AI4" s="149"/>
      <c r="AJ4" s="149"/>
      <c r="AK4" s="149"/>
      <c r="AL4" s="149"/>
      <c r="AM4" s="149"/>
      <c r="AN4" s="150"/>
      <c r="AO4" s="148" t="s">
        <v>100</v>
      </c>
      <c r="AP4" s="149"/>
      <c r="AQ4" s="149"/>
      <c r="AR4" s="149"/>
      <c r="AS4" s="149"/>
      <c r="AT4" s="149"/>
      <c r="AU4" s="150"/>
    </row>
    <row r="5" spans="1:47" x14ac:dyDescent="0.3">
      <c r="A5" s="32"/>
      <c r="B5" s="152">
        <v>1</v>
      </c>
      <c r="C5" s="153"/>
      <c r="D5" s="152"/>
      <c r="E5" s="153"/>
      <c r="F5" s="152"/>
      <c r="G5" s="153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52"/>
      <c r="Q5" s="153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54" t="s">
        <v>27</v>
      </c>
      <c r="Z5" s="153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0" t="s">
        <v>30</v>
      </c>
      <c r="C6" s="141"/>
      <c r="D6" s="146" t="str">
        <f>'L4'!$D$8</f>
        <v>bedragen geldig  voor periode vanaf 10/2021 - let wel: vast bedrag eindejaarspremie = bedrag voor indexatie in november 2021!</v>
      </c>
      <c r="E6" s="145"/>
      <c r="F6" s="146" t="str">
        <f>D6</f>
        <v>bedragen geldig  voor periode vanaf 10/2021 - let wel: vast bedrag eindejaarspremie = bedrag voor indexatie in november 2021!</v>
      </c>
      <c r="G6" s="147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6"/>
      <c r="C7" s="137"/>
      <c r="D7" s="138"/>
      <c r="E7" s="139"/>
      <c r="F7" s="138"/>
      <c r="G7" s="139"/>
      <c r="H7" s="44"/>
      <c r="I7" s="44"/>
      <c r="J7" s="44"/>
      <c r="K7" s="44"/>
      <c r="L7" s="44"/>
      <c r="M7" s="44"/>
      <c r="N7" s="44"/>
      <c r="O7" s="75"/>
      <c r="P7" s="138"/>
      <c r="Q7" s="139"/>
      <c r="R7" s="44"/>
      <c r="S7" s="44"/>
      <c r="T7" s="44"/>
      <c r="U7" s="44"/>
      <c r="V7" s="44"/>
      <c r="W7" s="44"/>
      <c r="X7" s="75"/>
      <c r="Y7" s="138"/>
      <c r="Z7" s="139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29">
        <v>41706.69</v>
      </c>
      <c r="C8" s="130"/>
      <c r="D8" s="129">
        <f t="shared" ref="D8:D35" si="0">B8*$O$2</f>
        <v>58397.707338</v>
      </c>
      <c r="E8" s="131">
        <f t="shared" ref="E8:E35" si="1">D8/40.3399</f>
        <v>1447.6413510692887</v>
      </c>
      <c r="F8" s="129">
        <f t="shared" ref="F8:F35" si="2">B8/12*$O$2</f>
        <v>4866.4756115</v>
      </c>
      <c r="G8" s="131">
        <f t="shared" ref="G8:G35" si="3">F8/40.3399</f>
        <v>120.63677925577406</v>
      </c>
      <c r="H8" s="45">
        <f>'L4'!$H$10</f>
        <v>1760.59</v>
      </c>
      <c r="I8" s="45">
        <f>GEW!$E$12+($F8-GEW!$E$12)*SUM(Fasering!$D$5)</f>
        <v>1895.469409333333</v>
      </c>
      <c r="J8" s="45">
        <f>GEW!$E$12+($F8-GEW!$E$12)*SUM(Fasering!$D$5:$D$7)</f>
        <v>2663.6637434900763</v>
      </c>
      <c r="K8" s="45">
        <f>GEW!$E$12+($F8-GEW!$E$12)*SUM(Fasering!$D$5:$D$8)</f>
        <v>3104.4242840813959</v>
      </c>
      <c r="L8" s="45">
        <f>GEW!$E$12+($F8-GEW!$E$12)*SUM(Fasering!$D$5:$D$9)</f>
        <v>3545.1848246727159</v>
      </c>
      <c r="M8" s="45">
        <f>GEW!$E$12+($F8-GEW!$E$12)*SUM(Fasering!$D$5:$D$10)</f>
        <v>3985.9453652640359</v>
      </c>
      <c r="N8" s="45">
        <f>GEW!$E$12+($F8-GEW!$E$12)*SUM(Fasering!$D$5:$D$11)</f>
        <v>4425.7150709086809</v>
      </c>
      <c r="O8" s="72">
        <f>GEW!$E$12+($F8-GEW!$E$12)*SUM(Fasering!$D$5:$D$12)</f>
        <v>4866.4756115000009</v>
      </c>
      <c r="P8" s="129">
        <f t="shared" ref="P8:P35" si="4">((B8&lt;19968.2)*913.03+(B8&gt;19968.2)*(B8&lt;20424.71)*(20424.71-B8+456.51)+(B8&gt;20424.71)*(B8&lt;22659.62)*456.51+(B8&gt;22659.62)*(B8&lt;23116.13)*(23116.13-B8))/12*$O$2</f>
        <v>0</v>
      </c>
      <c r="Q8" s="131">
        <f t="shared" ref="Q8:Q35" si="5">P8/40.3399</f>
        <v>0</v>
      </c>
      <c r="R8" s="45">
        <f>$P8*SUM(Fasering!$D$5)</f>
        <v>0</v>
      </c>
      <c r="S8" s="45">
        <f>$P8*SUM(Fasering!$D$5:$D$7)</f>
        <v>0</v>
      </c>
      <c r="T8" s="45">
        <f>$P8*SUM(Fasering!$D$5:$D$8)</f>
        <v>0</v>
      </c>
      <c r="U8" s="45">
        <f>$P8*SUM(Fasering!$D$5:$D$9)</f>
        <v>0</v>
      </c>
      <c r="V8" s="45">
        <f>$P8*SUM(Fasering!$D$5:$D$10)</f>
        <v>0</v>
      </c>
      <c r="W8" s="45">
        <f>$P8*SUM(Fasering!$D$5:$D$11)</f>
        <v>0</v>
      </c>
      <c r="X8" s="72">
        <f>$P8*SUM(Fasering!$D$5:$D$12)</f>
        <v>0</v>
      </c>
      <c r="Y8" s="129">
        <f t="shared" ref="Y8:Y35" si="6">((B8&lt;19968.2)*456.51+(B8&gt;19968.2)*(B8&lt;20196.46)*(20196.46-B8+228.26)+(B8&gt;20196.46)*(B8&lt;22659.62)*228.26+(B8&gt;22659.62)*(B8&lt;22887.88)*(22887.88-B8))/12*$O$2</f>
        <v>0</v>
      </c>
      <c r="Z8" s="131">
        <f t="shared" ref="Z8:Z35" si="7">Y8/40.3399</f>
        <v>0</v>
      </c>
      <c r="AA8" s="71">
        <f>$Y8*SUM(Fasering!$D$5)</f>
        <v>0</v>
      </c>
      <c r="AB8" s="45">
        <f>$Y8*SUM(Fasering!$D$5:$D$7)</f>
        <v>0</v>
      </c>
      <c r="AC8" s="45">
        <f>$Y8*SUM(Fasering!$D$5:$D$8)</f>
        <v>0</v>
      </c>
      <c r="AD8" s="45">
        <f>$Y8*SUM(Fasering!$D$5:$D$9)</f>
        <v>0</v>
      </c>
      <c r="AE8" s="45">
        <f>$Y8*SUM(Fasering!$D$5:$D$10)</f>
        <v>0</v>
      </c>
      <c r="AF8" s="45">
        <f>$Y8*SUM(Fasering!$D$5:$D$11)</f>
        <v>0</v>
      </c>
      <c r="AG8" s="72">
        <f>$Y8*SUM(Fasering!$D$5:$D$12)</f>
        <v>0</v>
      </c>
      <c r="AH8" s="5">
        <f>($AK$2+(I8+R8)*12*7.57%)*SUM(Fasering!$D$5)</f>
        <v>0</v>
      </c>
      <c r="AI8" s="112">
        <f>($AK$2+(J8+S8)*12*7.57%)*SUM(Fasering!$D$5:$D$7)</f>
        <v>661.40906563653357</v>
      </c>
      <c r="AJ8" s="112">
        <f>($AK$2+(K8+T8)*12*7.57%)*SUM(Fasering!$D$5:$D$8)</f>
        <v>1203.8247896147118</v>
      </c>
      <c r="AK8" s="9">
        <f>($AK$2+(L8+U8)*12*7.57%)*SUM(Fasering!$D$5:$D$9)</f>
        <v>1865.038471923785</v>
      </c>
      <c r="AL8" s="9">
        <f>($AK$2+(M8+V8)*12*7.57%)*SUM(Fasering!$D$5:$D$10)</f>
        <v>2645.0501125637534</v>
      </c>
      <c r="AM8" s="9">
        <f>($AK$2+(N8+W8)*12*7.57%)*SUM(Fasering!$D$5:$D$11)</f>
        <v>3541.7059474105849</v>
      </c>
      <c r="AN8" s="82">
        <f>($AK$2+(O8+X8)*12*7.57%)*SUM(Fasering!$D$5:$D$12)</f>
        <v>4559.0464454866014</v>
      </c>
      <c r="AO8" s="5">
        <f>($AK$2+(I8+AA8)*12*7.57%)*SUM(Fasering!$D$5)</f>
        <v>0</v>
      </c>
      <c r="AP8" s="112">
        <f>($AK$2+(J8+AB8)*12*7.57%)*SUM(Fasering!$D$5:$D$7)</f>
        <v>661.40906563653357</v>
      </c>
      <c r="AQ8" s="112">
        <f>($AK$2+(K8+AC8)*12*7.57%)*SUM(Fasering!$D$5:$D$8)</f>
        <v>1203.8247896147118</v>
      </c>
      <c r="AR8" s="9">
        <f>($AK$2+(L8+AD8)*12*7.57%)*SUM(Fasering!$D$5:$D$9)</f>
        <v>1865.038471923785</v>
      </c>
      <c r="AS8" s="9">
        <f>($AK$2+(M8+AE8)*12*7.57%)*SUM(Fasering!$D$5:$D$10)</f>
        <v>2645.0501125637534</v>
      </c>
      <c r="AT8" s="9">
        <f>($AK$2+(N8+AF8)*12*7.57%)*SUM(Fasering!$D$5:$D$11)</f>
        <v>3541.7059474105849</v>
      </c>
      <c r="AU8" s="82">
        <f>($AK$2+(O8+AG8)*12*7.57%)*SUM(Fasering!$D$5:$D$12)</f>
        <v>4559.0464454866014</v>
      </c>
    </row>
    <row r="9" spans="1:47" x14ac:dyDescent="0.3">
      <c r="A9" s="32">
        <f t="shared" ref="A9:A35" si="8">+A8+1</f>
        <v>1</v>
      </c>
      <c r="B9" s="129">
        <v>41706.69</v>
      </c>
      <c r="C9" s="130"/>
      <c r="D9" s="129">
        <f t="shared" si="0"/>
        <v>58397.707338</v>
      </c>
      <c r="E9" s="131">
        <f t="shared" si="1"/>
        <v>1447.6413510692887</v>
      </c>
      <c r="F9" s="129">
        <f t="shared" si="2"/>
        <v>4866.4756115</v>
      </c>
      <c r="G9" s="131">
        <f t="shared" si="3"/>
        <v>120.63677925577406</v>
      </c>
      <c r="H9" s="45">
        <f>'L4'!$H$10</f>
        <v>1760.59</v>
      </c>
      <c r="I9" s="45">
        <f>GEW!$E$12+($F9-GEW!$E$12)*SUM(Fasering!$D$5)</f>
        <v>1895.469409333333</v>
      </c>
      <c r="J9" s="45">
        <f>GEW!$E$12+($F9-GEW!$E$12)*SUM(Fasering!$D$5:$D$7)</f>
        <v>2663.6637434900763</v>
      </c>
      <c r="K9" s="45">
        <f>GEW!$E$12+($F9-GEW!$E$12)*SUM(Fasering!$D$5:$D$8)</f>
        <v>3104.4242840813959</v>
      </c>
      <c r="L9" s="45">
        <f>GEW!$E$12+($F9-GEW!$E$12)*SUM(Fasering!$D$5:$D$9)</f>
        <v>3545.1848246727159</v>
      </c>
      <c r="M9" s="45">
        <f>GEW!$E$12+($F9-GEW!$E$12)*SUM(Fasering!$D$5:$D$10)</f>
        <v>3985.9453652640359</v>
      </c>
      <c r="N9" s="45">
        <f>GEW!$E$12+($F9-GEW!$E$12)*SUM(Fasering!$D$5:$D$11)</f>
        <v>4425.7150709086809</v>
      </c>
      <c r="O9" s="72">
        <f>GEW!$E$12+($F9-GEW!$E$12)*SUM(Fasering!$D$5:$D$12)</f>
        <v>4866.4756115000009</v>
      </c>
      <c r="P9" s="129">
        <f t="shared" si="4"/>
        <v>0</v>
      </c>
      <c r="Q9" s="131">
        <f t="shared" si="5"/>
        <v>0</v>
      </c>
      <c r="R9" s="45">
        <f>$P9*SUM(Fasering!$D$5)</f>
        <v>0</v>
      </c>
      <c r="S9" s="45">
        <f>$P9*SUM(Fasering!$D$5:$D$7)</f>
        <v>0</v>
      </c>
      <c r="T9" s="45">
        <f>$P9*SUM(Fasering!$D$5:$D$8)</f>
        <v>0</v>
      </c>
      <c r="U9" s="45">
        <f>$P9*SUM(Fasering!$D$5:$D$9)</f>
        <v>0</v>
      </c>
      <c r="V9" s="45">
        <f>$P9*SUM(Fasering!$D$5:$D$10)</f>
        <v>0</v>
      </c>
      <c r="W9" s="45">
        <f>$P9*SUM(Fasering!$D$5:$D$11)</f>
        <v>0</v>
      </c>
      <c r="X9" s="72">
        <f>$P9*SUM(Fasering!$D$5:$D$12)</f>
        <v>0</v>
      </c>
      <c r="Y9" s="129">
        <f t="shared" si="6"/>
        <v>0</v>
      </c>
      <c r="Z9" s="131">
        <f t="shared" si="7"/>
        <v>0</v>
      </c>
      <c r="AA9" s="71">
        <f>$Y9*SUM(Fasering!$D$5)</f>
        <v>0</v>
      </c>
      <c r="AB9" s="45">
        <f>$Y9*SUM(Fasering!$D$5:$D$7)</f>
        <v>0</v>
      </c>
      <c r="AC9" s="45">
        <f>$Y9*SUM(Fasering!$D$5:$D$8)</f>
        <v>0</v>
      </c>
      <c r="AD9" s="45">
        <f>$Y9*SUM(Fasering!$D$5:$D$9)</f>
        <v>0</v>
      </c>
      <c r="AE9" s="45">
        <f>$Y9*SUM(Fasering!$D$5:$D$10)</f>
        <v>0</v>
      </c>
      <c r="AF9" s="45">
        <f>$Y9*SUM(Fasering!$D$5:$D$11)</f>
        <v>0</v>
      </c>
      <c r="AG9" s="72">
        <f>$Y9*SUM(Fasering!$D$5:$D$12)</f>
        <v>0</v>
      </c>
      <c r="AH9" s="5">
        <f>($AK$2+(I9+R9)*12*7.57%)*SUM(Fasering!$D$5)</f>
        <v>0</v>
      </c>
      <c r="AI9" s="112">
        <f>($AK$2+(J9+S9)*12*7.57%)*SUM(Fasering!$D$5:$D$7)</f>
        <v>661.40906563653357</v>
      </c>
      <c r="AJ9" s="112">
        <f>($AK$2+(K9+T9)*12*7.57%)*SUM(Fasering!$D$5:$D$8)</f>
        <v>1203.8247896147118</v>
      </c>
      <c r="AK9" s="9">
        <f>($AK$2+(L9+U9)*12*7.57%)*SUM(Fasering!$D$5:$D$9)</f>
        <v>1865.038471923785</v>
      </c>
      <c r="AL9" s="9">
        <f>($AK$2+(M9+V9)*12*7.57%)*SUM(Fasering!$D$5:$D$10)</f>
        <v>2645.0501125637534</v>
      </c>
      <c r="AM9" s="9">
        <f>($AK$2+(N9+W9)*12*7.57%)*SUM(Fasering!$D$5:$D$11)</f>
        <v>3541.7059474105849</v>
      </c>
      <c r="AN9" s="82">
        <f>($AK$2+(O9+X9)*12*7.57%)*SUM(Fasering!$D$5:$D$12)</f>
        <v>4559.0464454866014</v>
      </c>
      <c r="AO9" s="5">
        <f>($AK$2+(I9+AA9)*12*7.57%)*SUM(Fasering!$D$5)</f>
        <v>0</v>
      </c>
      <c r="AP9" s="112">
        <f>($AK$2+(J9+AB9)*12*7.57%)*SUM(Fasering!$D$5:$D$7)</f>
        <v>661.40906563653357</v>
      </c>
      <c r="AQ9" s="112">
        <f>($AK$2+(K9+AC9)*12*7.57%)*SUM(Fasering!$D$5:$D$8)</f>
        <v>1203.8247896147118</v>
      </c>
      <c r="AR9" s="9">
        <f>($AK$2+(L9+AD9)*12*7.57%)*SUM(Fasering!$D$5:$D$9)</f>
        <v>1865.038471923785</v>
      </c>
      <c r="AS9" s="9">
        <f>($AK$2+(M9+AE9)*12*7.57%)*SUM(Fasering!$D$5:$D$10)</f>
        <v>2645.0501125637534</v>
      </c>
      <c r="AT9" s="9">
        <f>($AK$2+(N9+AF9)*12*7.57%)*SUM(Fasering!$D$5:$D$11)</f>
        <v>3541.7059474105849</v>
      </c>
      <c r="AU9" s="82">
        <f>($AK$2+(O9+AG9)*12*7.57%)*SUM(Fasering!$D$5:$D$12)</f>
        <v>4559.0464454866014</v>
      </c>
    </row>
    <row r="10" spans="1:47" x14ac:dyDescent="0.3">
      <c r="A10" s="32">
        <f t="shared" si="8"/>
        <v>2</v>
      </c>
      <c r="B10" s="129">
        <v>43337.599999999999</v>
      </c>
      <c r="C10" s="130"/>
      <c r="D10" s="129">
        <f t="shared" si="0"/>
        <v>60681.307519999995</v>
      </c>
      <c r="E10" s="131">
        <f t="shared" si="1"/>
        <v>1504.2503208981677</v>
      </c>
      <c r="F10" s="129">
        <f t="shared" si="2"/>
        <v>5056.7756266666665</v>
      </c>
      <c r="G10" s="131">
        <f t="shared" si="3"/>
        <v>125.35419340818065</v>
      </c>
      <c r="H10" s="45">
        <f>'L4'!$H$10</f>
        <v>1760.59</v>
      </c>
      <c r="I10" s="45">
        <f>GEW!$E$12+($F10-GEW!$E$12)*SUM(Fasering!$D$5)</f>
        <v>1895.469409333333</v>
      </c>
      <c r="J10" s="45">
        <f>GEW!$E$12+($F10-GEW!$E$12)*SUM(Fasering!$D$5:$D$7)</f>
        <v>2712.8684180997643</v>
      </c>
      <c r="K10" s="45">
        <f>GEW!$E$12+($F10-GEW!$E$12)*SUM(Fasering!$D$5:$D$8)</f>
        <v>3181.860719869579</v>
      </c>
      <c r="L10" s="45">
        <f>GEW!$E$12+($F10-GEW!$E$12)*SUM(Fasering!$D$5:$D$9)</f>
        <v>3650.8530216393938</v>
      </c>
      <c r="M10" s="45">
        <f>GEW!$E$12+($F10-GEW!$E$12)*SUM(Fasering!$D$5:$D$10)</f>
        <v>4119.8453234092085</v>
      </c>
      <c r="N10" s="45">
        <f>GEW!$E$12+($F10-GEW!$E$12)*SUM(Fasering!$D$5:$D$11)</f>
        <v>4587.7833248968527</v>
      </c>
      <c r="O10" s="72">
        <f>GEW!$E$12+($F10-GEW!$E$12)*SUM(Fasering!$D$5:$D$12)</f>
        <v>5056.7756266666674</v>
      </c>
      <c r="P10" s="129">
        <f t="shared" si="4"/>
        <v>0</v>
      </c>
      <c r="Q10" s="131">
        <f t="shared" si="5"/>
        <v>0</v>
      </c>
      <c r="R10" s="45">
        <f>$P10*SUM(Fasering!$D$5)</f>
        <v>0</v>
      </c>
      <c r="S10" s="45">
        <f>$P10*SUM(Fasering!$D$5:$D$7)</f>
        <v>0</v>
      </c>
      <c r="T10" s="45">
        <f>$P10*SUM(Fasering!$D$5:$D$8)</f>
        <v>0</v>
      </c>
      <c r="U10" s="45">
        <f>$P10*SUM(Fasering!$D$5:$D$9)</f>
        <v>0</v>
      </c>
      <c r="V10" s="45">
        <f>$P10*SUM(Fasering!$D$5:$D$10)</f>
        <v>0</v>
      </c>
      <c r="W10" s="45">
        <f>$P10*SUM(Fasering!$D$5:$D$11)</f>
        <v>0</v>
      </c>
      <c r="X10" s="72">
        <f>$P10*SUM(Fasering!$D$5:$D$12)</f>
        <v>0</v>
      </c>
      <c r="Y10" s="129">
        <f t="shared" si="6"/>
        <v>0</v>
      </c>
      <c r="Z10" s="131">
        <f t="shared" si="7"/>
        <v>0</v>
      </c>
      <c r="AA10" s="71">
        <f>$Y10*SUM(Fasering!$D$5)</f>
        <v>0</v>
      </c>
      <c r="AB10" s="45">
        <f>$Y10*SUM(Fasering!$D$5:$D$7)</f>
        <v>0</v>
      </c>
      <c r="AC10" s="45">
        <f>$Y10*SUM(Fasering!$D$5:$D$8)</f>
        <v>0</v>
      </c>
      <c r="AD10" s="45">
        <f>$Y10*SUM(Fasering!$D$5:$D$9)</f>
        <v>0</v>
      </c>
      <c r="AE10" s="45">
        <f>$Y10*SUM(Fasering!$D$5:$D$10)</f>
        <v>0</v>
      </c>
      <c r="AF10" s="45">
        <f>$Y10*SUM(Fasering!$D$5:$D$11)</f>
        <v>0</v>
      </c>
      <c r="AG10" s="72">
        <f>$Y10*SUM(Fasering!$D$5:$D$12)</f>
        <v>0</v>
      </c>
      <c r="AH10" s="5">
        <f>($AK$2+(I10+R10)*12*7.57%)*SUM(Fasering!$D$5)</f>
        <v>0</v>
      </c>
      <c r="AI10" s="112">
        <f>($AK$2+(J10+S10)*12*7.57%)*SUM(Fasering!$D$5:$D$7)</f>
        <v>672.96622311339195</v>
      </c>
      <c r="AJ10" s="112">
        <f>($AK$2+(K10+T10)*12*7.57%)*SUM(Fasering!$D$5:$D$8)</f>
        <v>1232.4487032669763</v>
      </c>
      <c r="AK10" s="9">
        <f>($AK$2+(L10+U10)*12*7.57%)*SUM(Fasering!$D$5:$D$9)</f>
        <v>1918.3384335986595</v>
      </c>
      <c r="AL10" s="9">
        <f>($AK$2+(M10+V10)*12*7.57%)*SUM(Fasering!$D$5:$D$10)</f>
        <v>2730.6354141084412</v>
      </c>
      <c r="AM10" s="9">
        <f>($AK$2+(N10+W10)*12*7.57%)*SUM(Fasering!$D$5:$D$11)</f>
        <v>3667.087663402498</v>
      </c>
      <c r="AN10" s="82">
        <f>($AK$2+(O10+X10)*12*7.57%)*SUM(Fasering!$D$5:$D$12)</f>
        <v>4731.9149792640019</v>
      </c>
      <c r="AO10" s="5">
        <f>($AK$2+(I10+AA10)*12*7.57%)*SUM(Fasering!$D$5)</f>
        <v>0</v>
      </c>
      <c r="AP10" s="112">
        <f>($AK$2+(J10+AB10)*12*7.57%)*SUM(Fasering!$D$5:$D$7)</f>
        <v>672.96622311339195</v>
      </c>
      <c r="AQ10" s="112">
        <f>($AK$2+(K10+AC10)*12*7.57%)*SUM(Fasering!$D$5:$D$8)</f>
        <v>1232.4487032669763</v>
      </c>
      <c r="AR10" s="9">
        <f>($AK$2+(L10+AD10)*12*7.57%)*SUM(Fasering!$D$5:$D$9)</f>
        <v>1918.3384335986595</v>
      </c>
      <c r="AS10" s="9">
        <f>($AK$2+(M10+AE10)*12*7.57%)*SUM(Fasering!$D$5:$D$10)</f>
        <v>2730.6354141084412</v>
      </c>
      <c r="AT10" s="9">
        <f>($AK$2+(N10+AF10)*12*7.57%)*SUM(Fasering!$D$5:$D$11)</f>
        <v>3667.087663402498</v>
      </c>
      <c r="AU10" s="82">
        <f>($AK$2+(O10+AG10)*12*7.57%)*SUM(Fasering!$D$5:$D$12)</f>
        <v>4731.9149792640019</v>
      </c>
    </row>
    <row r="11" spans="1:47" x14ac:dyDescent="0.3">
      <c r="A11" s="32">
        <f t="shared" si="8"/>
        <v>3</v>
      </c>
      <c r="B11" s="129">
        <v>43337.599999999999</v>
      </c>
      <c r="C11" s="130"/>
      <c r="D11" s="129">
        <f t="shared" si="0"/>
        <v>60681.307519999995</v>
      </c>
      <c r="E11" s="131">
        <f t="shared" si="1"/>
        <v>1504.2503208981677</v>
      </c>
      <c r="F11" s="129">
        <f t="shared" si="2"/>
        <v>5056.7756266666665</v>
      </c>
      <c r="G11" s="131">
        <f t="shared" si="3"/>
        <v>125.35419340818065</v>
      </c>
      <c r="H11" s="45">
        <f>'L4'!$H$10</f>
        <v>1760.59</v>
      </c>
      <c r="I11" s="45">
        <f>GEW!$E$12+($F11-GEW!$E$12)*SUM(Fasering!$D$5)</f>
        <v>1895.469409333333</v>
      </c>
      <c r="J11" s="45">
        <f>GEW!$E$12+($F11-GEW!$E$12)*SUM(Fasering!$D$5:$D$7)</f>
        <v>2712.8684180997643</v>
      </c>
      <c r="K11" s="45">
        <f>GEW!$E$12+($F11-GEW!$E$12)*SUM(Fasering!$D$5:$D$8)</f>
        <v>3181.860719869579</v>
      </c>
      <c r="L11" s="45">
        <f>GEW!$E$12+($F11-GEW!$E$12)*SUM(Fasering!$D$5:$D$9)</f>
        <v>3650.8530216393938</v>
      </c>
      <c r="M11" s="45">
        <f>GEW!$E$12+($F11-GEW!$E$12)*SUM(Fasering!$D$5:$D$10)</f>
        <v>4119.8453234092085</v>
      </c>
      <c r="N11" s="45">
        <f>GEW!$E$12+($F11-GEW!$E$12)*SUM(Fasering!$D$5:$D$11)</f>
        <v>4587.7833248968527</v>
      </c>
      <c r="O11" s="72">
        <f>GEW!$E$12+($F11-GEW!$E$12)*SUM(Fasering!$D$5:$D$12)</f>
        <v>5056.7756266666674</v>
      </c>
      <c r="P11" s="129">
        <f t="shared" si="4"/>
        <v>0</v>
      </c>
      <c r="Q11" s="131">
        <f t="shared" si="5"/>
        <v>0</v>
      </c>
      <c r="R11" s="45">
        <f>$P11*SUM(Fasering!$D$5)</f>
        <v>0</v>
      </c>
      <c r="S11" s="45">
        <f>$P11*SUM(Fasering!$D$5:$D$7)</f>
        <v>0</v>
      </c>
      <c r="T11" s="45">
        <f>$P11*SUM(Fasering!$D$5:$D$8)</f>
        <v>0</v>
      </c>
      <c r="U11" s="45">
        <f>$P11*SUM(Fasering!$D$5:$D$9)</f>
        <v>0</v>
      </c>
      <c r="V11" s="45">
        <f>$P11*SUM(Fasering!$D$5:$D$10)</f>
        <v>0</v>
      </c>
      <c r="W11" s="45">
        <f>$P11*SUM(Fasering!$D$5:$D$11)</f>
        <v>0</v>
      </c>
      <c r="X11" s="72">
        <f>$P11*SUM(Fasering!$D$5:$D$12)</f>
        <v>0</v>
      </c>
      <c r="Y11" s="129">
        <f t="shared" si="6"/>
        <v>0</v>
      </c>
      <c r="Z11" s="131">
        <f t="shared" si="7"/>
        <v>0</v>
      </c>
      <c r="AA11" s="71">
        <f>$Y11*SUM(Fasering!$D$5)</f>
        <v>0</v>
      </c>
      <c r="AB11" s="45">
        <f>$Y11*SUM(Fasering!$D$5:$D$7)</f>
        <v>0</v>
      </c>
      <c r="AC11" s="45">
        <f>$Y11*SUM(Fasering!$D$5:$D$8)</f>
        <v>0</v>
      </c>
      <c r="AD11" s="45">
        <f>$Y11*SUM(Fasering!$D$5:$D$9)</f>
        <v>0</v>
      </c>
      <c r="AE11" s="45">
        <f>$Y11*SUM(Fasering!$D$5:$D$10)</f>
        <v>0</v>
      </c>
      <c r="AF11" s="45">
        <f>$Y11*SUM(Fasering!$D$5:$D$11)</f>
        <v>0</v>
      </c>
      <c r="AG11" s="72">
        <f>$Y11*SUM(Fasering!$D$5:$D$12)</f>
        <v>0</v>
      </c>
      <c r="AH11" s="5">
        <f>($AK$2+(I11+R11)*12*7.57%)*SUM(Fasering!$D$5)</f>
        <v>0</v>
      </c>
      <c r="AI11" s="112">
        <f>($AK$2+(J11+S11)*12*7.57%)*SUM(Fasering!$D$5:$D$7)</f>
        <v>672.96622311339195</v>
      </c>
      <c r="AJ11" s="112">
        <f>($AK$2+(K11+T11)*12*7.57%)*SUM(Fasering!$D$5:$D$8)</f>
        <v>1232.4487032669763</v>
      </c>
      <c r="AK11" s="9">
        <f>($AK$2+(L11+U11)*12*7.57%)*SUM(Fasering!$D$5:$D$9)</f>
        <v>1918.3384335986595</v>
      </c>
      <c r="AL11" s="9">
        <f>($AK$2+(M11+V11)*12*7.57%)*SUM(Fasering!$D$5:$D$10)</f>
        <v>2730.6354141084412</v>
      </c>
      <c r="AM11" s="9">
        <f>($AK$2+(N11+W11)*12*7.57%)*SUM(Fasering!$D$5:$D$11)</f>
        <v>3667.087663402498</v>
      </c>
      <c r="AN11" s="82">
        <f>($AK$2+(O11+X11)*12*7.57%)*SUM(Fasering!$D$5:$D$12)</f>
        <v>4731.9149792640019</v>
      </c>
      <c r="AO11" s="5">
        <f>($AK$2+(I11+AA11)*12*7.57%)*SUM(Fasering!$D$5)</f>
        <v>0</v>
      </c>
      <c r="AP11" s="112">
        <f>($AK$2+(J11+AB11)*12*7.57%)*SUM(Fasering!$D$5:$D$7)</f>
        <v>672.96622311339195</v>
      </c>
      <c r="AQ11" s="112">
        <f>($AK$2+(K11+AC11)*12*7.57%)*SUM(Fasering!$D$5:$D$8)</f>
        <v>1232.4487032669763</v>
      </c>
      <c r="AR11" s="9">
        <f>($AK$2+(L11+AD11)*12*7.57%)*SUM(Fasering!$D$5:$D$9)</f>
        <v>1918.3384335986595</v>
      </c>
      <c r="AS11" s="9">
        <f>($AK$2+(M11+AE11)*12*7.57%)*SUM(Fasering!$D$5:$D$10)</f>
        <v>2730.6354141084412</v>
      </c>
      <c r="AT11" s="9">
        <f>($AK$2+(N11+AF11)*12*7.57%)*SUM(Fasering!$D$5:$D$11)</f>
        <v>3667.087663402498</v>
      </c>
      <c r="AU11" s="82">
        <f>($AK$2+(O11+AG11)*12*7.57%)*SUM(Fasering!$D$5:$D$12)</f>
        <v>4731.9149792640019</v>
      </c>
    </row>
    <row r="12" spans="1:47" x14ac:dyDescent="0.3">
      <c r="A12" s="32">
        <f t="shared" si="8"/>
        <v>4</v>
      </c>
      <c r="B12" s="129">
        <v>44968.51</v>
      </c>
      <c r="C12" s="130"/>
      <c r="D12" s="129">
        <f t="shared" si="0"/>
        <v>62964.907701999997</v>
      </c>
      <c r="E12" s="131">
        <f t="shared" si="1"/>
        <v>1560.8592907270468</v>
      </c>
      <c r="F12" s="129">
        <f t="shared" si="2"/>
        <v>5247.0756418333331</v>
      </c>
      <c r="G12" s="131">
        <f t="shared" si="3"/>
        <v>130.07160756058724</v>
      </c>
      <c r="H12" s="45">
        <f>'L4'!$H$10</f>
        <v>1760.59</v>
      </c>
      <c r="I12" s="45">
        <f>GEW!$E$12+($F12-GEW!$E$12)*SUM(Fasering!$D$5)</f>
        <v>1895.469409333333</v>
      </c>
      <c r="J12" s="45">
        <f>GEW!$E$12+($F12-GEW!$E$12)*SUM(Fasering!$D$5:$D$7)</f>
        <v>2762.0730927094523</v>
      </c>
      <c r="K12" s="45">
        <f>GEW!$E$12+($F12-GEW!$E$12)*SUM(Fasering!$D$5:$D$8)</f>
        <v>3259.2971556577618</v>
      </c>
      <c r="L12" s="45">
        <f>GEW!$E$12+($F12-GEW!$E$12)*SUM(Fasering!$D$5:$D$9)</f>
        <v>3756.5212186060712</v>
      </c>
      <c r="M12" s="45">
        <f>GEW!$E$12+($F12-GEW!$E$12)*SUM(Fasering!$D$5:$D$10)</f>
        <v>4253.7452815543802</v>
      </c>
      <c r="N12" s="45">
        <f>GEW!$E$12+($F12-GEW!$E$12)*SUM(Fasering!$D$5:$D$11)</f>
        <v>4749.8515788850245</v>
      </c>
      <c r="O12" s="72">
        <f>GEW!$E$12+($F12-GEW!$E$12)*SUM(Fasering!$D$5:$D$12)</f>
        <v>5247.075641833334</v>
      </c>
      <c r="P12" s="129">
        <f t="shared" si="4"/>
        <v>0</v>
      </c>
      <c r="Q12" s="131">
        <f t="shared" si="5"/>
        <v>0</v>
      </c>
      <c r="R12" s="45">
        <f>$P12*SUM(Fasering!$D$5)</f>
        <v>0</v>
      </c>
      <c r="S12" s="45">
        <f>$P12*SUM(Fasering!$D$5:$D$7)</f>
        <v>0</v>
      </c>
      <c r="T12" s="45">
        <f>$P12*SUM(Fasering!$D$5:$D$8)</f>
        <v>0</v>
      </c>
      <c r="U12" s="45">
        <f>$P12*SUM(Fasering!$D$5:$D$9)</f>
        <v>0</v>
      </c>
      <c r="V12" s="45">
        <f>$P12*SUM(Fasering!$D$5:$D$10)</f>
        <v>0</v>
      </c>
      <c r="W12" s="45">
        <f>$P12*SUM(Fasering!$D$5:$D$11)</f>
        <v>0</v>
      </c>
      <c r="X12" s="72">
        <f>$P12*SUM(Fasering!$D$5:$D$12)</f>
        <v>0</v>
      </c>
      <c r="Y12" s="129">
        <f t="shared" si="6"/>
        <v>0</v>
      </c>
      <c r="Z12" s="131">
        <f t="shared" si="7"/>
        <v>0</v>
      </c>
      <c r="AA12" s="71">
        <f>$Y12*SUM(Fasering!$D$5)</f>
        <v>0</v>
      </c>
      <c r="AB12" s="45">
        <f>$Y12*SUM(Fasering!$D$5:$D$7)</f>
        <v>0</v>
      </c>
      <c r="AC12" s="45">
        <f>$Y12*SUM(Fasering!$D$5:$D$8)</f>
        <v>0</v>
      </c>
      <c r="AD12" s="45">
        <f>$Y12*SUM(Fasering!$D$5:$D$9)</f>
        <v>0</v>
      </c>
      <c r="AE12" s="45">
        <f>$Y12*SUM(Fasering!$D$5:$D$10)</f>
        <v>0</v>
      </c>
      <c r="AF12" s="45">
        <f>$Y12*SUM(Fasering!$D$5:$D$11)</f>
        <v>0</v>
      </c>
      <c r="AG12" s="72">
        <f>$Y12*SUM(Fasering!$D$5:$D$12)</f>
        <v>0</v>
      </c>
      <c r="AH12" s="5">
        <f>($AK$2+(I12+R12)*12*7.57%)*SUM(Fasering!$D$5)</f>
        <v>0</v>
      </c>
      <c r="AI12" s="112">
        <f>($AK$2+(J12+S12)*12*7.57%)*SUM(Fasering!$D$5:$D$7)</f>
        <v>684.52338059025021</v>
      </c>
      <c r="AJ12" s="112">
        <f>($AK$2+(K12+T12)*12*7.57%)*SUM(Fasering!$D$5:$D$8)</f>
        <v>1261.072616919241</v>
      </c>
      <c r="AK12" s="9">
        <f>($AK$2+(L12+U12)*12*7.57%)*SUM(Fasering!$D$5:$D$9)</f>
        <v>1971.6383952735339</v>
      </c>
      <c r="AL12" s="9">
        <f>($AK$2+(M12+V12)*12*7.57%)*SUM(Fasering!$D$5:$D$10)</f>
        <v>2816.2207156531285</v>
      </c>
      <c r="AM12" s="9">
        <f>($AK$2+(N12+W12)*12*7.57%)*SUM(Fasering!$D$5:$D$11)</f>
        <v>3792.4693793944111</v>
      </c>
      <c r="AN12" s="82">
        <f>($AK$2+(O12+X12)*12*7.57%)*SUM(Fasering!$D$5:$D$12)</f>
        <v>4904.7835130414023</v>
      </c>
      <c r="AO12" s="5">
        <f>($AK$2+(I12+AA12)*12*7.57%)*SUM(Fasering!$D$5)</f>
        <v>0</v>
      </c>
      <c r="AP12" s="112">
        <f>($AK$2+(J12+AB12)*12*7.57%)*SUM(Fasering!$D$5:$D$7)</f>
        <v>684.52338059025021</v>
      </c>
      <c r="AQ12" s="112">
        <f>($AK$2+(K12+AC12)*12*7.57%)*SUM(Fasering!$D$5:$D$8)</f>
        <v>1261.072616919241</v>
      </c>
      <c r="AR12" s="9">
        <f>($AK$2+(L12+AD12)*12*7.57%)*SUM(Fasering!$D$5:$D$9)</f>
        <v>1971.6383952735339</v>
      </c>
      <c r="AS12" s="9">
        <f>($AK$2+(M12+AE12)*12*7.57%)*SUM(Fasering!$D$5:$D$10)</f>
        <v>2816.2207156531285</v>
      </c>
      <c r="AT12" s="9">
        <f>($AK$2+(N12+AF12)*12*7.57%)*SUM(Fasering!$D$5:$D$11)</f>
        <v>3792.4693793944111</v>
      </c>
      <c r="AU12" s="82">
        <f>($AK$2+(O12+AG12)*12*7.57%)*SUM(Fasering!$D$5:$D$12)</f>
        <v>4904.7835130414023</v>
      </c>
    </row>
    <row r="13" spans="1:47" x14ac:dyDescent="0.3">
      <c r="A13" s="32">
        <f t="shared" si="8"/>
        <v>5</v>
      </c>
      <c r="B13" s="129">
        <v>44968.51</v>
      </c>
      <c r="C13" s="130"/>
      <c r="D13" s="129">
        <f t="shared" si="0"/>
        <v>62964.907701999997</v>
      </c>
      <c r="E13" s="131">
        <f t="shared" si="1"/>
        <v>1560.8592907270468</v>
      </c>
      <c r="F13" s="129">
        <f t="shared" si="2"/>
        <v>5247.0756418333331</v>
      </c>
      <c r="G13" s="131">
        <f t="shared" si="3"/>
        <v>130.07160756058724</v>
      </c>
      <c r="H13" s="45">
        <f>'L4'!$H$10</f>
        <v>1760.59</v>
      </c>
      <c r="I13" s="45">
        <f>GEW!$E$12+($F13-GEW!$E$12)*SUM(Fasering!$D$5)</f>
        <v>1895.469409333333</v>
      </c>
      <c r="J13" s="45">
        <f>GEW!$E$12+($F13-GEW!$E$12)*SUM(Fasering!$D$5:$D$7)</f>
        <v>2762.0730927094523</v>
      </c>
      <c r="K13" s="45">
        <f>GEW!$E$12+($F13-GEW!$E$12)*SUM(Fasering!$D$5:$D$8)</f>
        <v>3259.2971556577618</v>
      </c>
      <c r="L13" s="45">
        <f>GEW!$E$12+($F13-GEW!$E$12)*SUM(Fasering!$D$5:$D$9)</f>
        <v>3756.5212186060712</v>
      </c>
      <c r="M13" s="45">
        <f>GEW!$E$12+($F13-GEW!$E$12)*SUM(Fasering!$D$5:$D$10)</f>
        <v>4253.7452815543802</v>
      </c>
      <c r="N13" s="45">
        <f>GEW!$E$12+($F13-GEW!$E$12)*SUM(Fasering!$D$5:$D$11)</f>
        <v>4749.8515788850245</v>
      </c>
      <c r="O13" s="72">
        <f>GEW!$E$12+($F13-GEW!$E$12)*SUM(Fasering!$D$5:$D$12)</f>
        <v>5247.075641833334</v>
      </c>
      <c r="P13" s="129">
        <f t="shared" si="4"/>
        <v>0</v>
      </c>
      <c r="Q13" s="131">
        <f t="shared" si="5"/>
        <v>0</v>
      </c>
      <c r="R13" s="45">
        <f>$P13*SUM(Fasering!$D$5)</f>
        <v>0</v>
      </c>
      <c r="S13" s="45">
        <f>$P13*SUM(Fasering!$D$5:$D$7)</f>
        <v>0</v>
      </c>
      <c r="T13" s="45">
        <f>$P13*SUM(Fasering!$D$5:$D$8)</f>
        <v>0</v>
      </c>
      <c r="U13" s="45">
        <f>$P13*SUM(Fasering!$D$5:$D$9)</f>
        <v>0</v>
      </c>
      <c r="V13" s="45">
        <f>$P13*SUM(Fasering!$D$5:$D$10)</f>
        <v>0</v>
      </c>
      <c r="W13" s="45">
        <f>$P13*SUM(Fasering!$D$5:$D$11)</f>
        <v>0</v>
      </c>
      <c r="X13" s="72">
        <f>$P13*SUM(Fasering!$D$5:$D$12)</f>
        <v>0</v>
      </c>
      <c r="Y13" s="129">
        <f t="shared" si="6"/>
        <v>0</v>
      </c>
      <c r="Z13" s="131">
        <f t="shared" si="7"/>
        <v>0</v>
      </c>
      <c r="AA13" s="71">
        <f>$Y13*SUM(Fasering!$D$5)</f>
        <v>0</v>
      </c>
      <c r="AB13" s="45">
        <f>$Y13*SUM(Fasering!$D$5:$D$7)</f>
        <v>0</v>
      </c>
      <c r="AC13" s="45">
        <f>$Y13*SUM(Fasering!$D$5:$D$8)</f>
        <v>0</v>
      </c>
      <c r="AD13" s="45">
        <f>$Y13*SUM(Fasering!$D$5:$D$9)</f>
        <v>0</v>
      </c>
      <c r="AE13" s="45">
        <f>$Y13*SUM(Fasering!$D$5:$D$10)</f>
        <v>0</v>
      </c>
      <c r="AF13" s="45">
        <f>$Y13*SUM(Fasering!$D$5:$D$11)</f>
        <v>0</v>
      </c>
      <c r="AG13" s="72">
        <f>$Y13*SUM(Fasering!$D$5:$D$12)</f>
        <v>0</v>
      </c>
      <c r="AH13" s="5">
        <f>($AK$2+(I13+R13)*12*7.57%)*SUM(Fasering!$D$5)</f>
        <v>0</v>
      </c>
      <c r="AI13" s="112">
        <f>($AK$2+(J13+S13)*12*7.57%)*SUM(Fasering!$D$5:$D$7)</f>
        <v>684.52338059025021</v>
      </c>
      <c r="AJ13" s="112">
        <f>($AK$2+(K13+T13)*12*7.57%)*SUM(Fasering!$D$5:$D$8)</f>
        <v>1261.072616919241</v>
      </c>
      <c r="AK13" s="9">
        <f>($AK$2+(L13+U13)*12*7.57%)*SUM(Fasering!$D$5:$D$9)</f>
        <v>1971.6383952735339</v>
      </c>
      <c r="AL13" s="9">
        <f>($AK$2+(M13+V13)*12*7.57%)*SUM(Fasering!$D$5:$D$10)</f>
        <v>2816.2207156531285</v>
      </c>
      <c r="AM13" s="9">
        <f>($AK$2+(N13+W13)*12*7.57%)*SUM(Fasering!$D$5:$D$11)</f>
        <v>3792.4693793944111</v>
      </c>
      <c r="AN13" s="82">
        <f>($AK$2+(O13+X13)*12*7.57%)*SUM(Fasering!$D$5:$D$12)</f>
        <v>4904.7835130414023</v>
      </c>
      <c r="AO13" s="5">
        <f>($AK$2+(I13+AA13)*12*7.57%)*SUM(Fasering!$D$5)</f>
        <v>0</v>
      </c>
      <c r="AP13" s="112">
        <f>($AK$2+(J13+AB13)*12*7.57%)*SUM(Fasering!$D$5:$D$7)</f>
        <v>684.52338059025021</v>
      </c>
      <c r="AQ13" s="112">
        <f>($AK$2+(K13+AC13)*12*7.57%)*SUM(Fasering!$D$5:$D$8)</f>
        <v>1261.072616919241</v>
      </c>
      <c r="AR13" s="9">
        <f>($AK$2+(L13+AD13)*12*7.57%)*SUM(Fasering!$D$5:$D$9)</f>
        <v>1971.6383952735339</v>
      </c>
      <c r="AS13" s="9">
        <f>($AK$2+(M13+AE13)*12*7.57%)*SUM(Fasering!$D$5:$D$10)</f>
        <v>2816.2207156531285</v>
      </c>
      <c r="AT13" s="9">
        <f>($AK$2+(N13+AF13)*12*7.57%)*SUM(Fasering!$D$5:$D$11)</f>
        <v>3792.4693793944111</v>
      </c>
      <c r="AU13" s="82">
        <f>($AK$2+(O13+AG13)*12*7.57%)*SUM(Fasering!$D$5:$D$12)</f>
        <v>4904.7835130414023</v>
      </c>
    </row>
    <row r="14" spans="1:47" x14ac:dyDescent="0.3">
      <c r="A14" s="32">
        <f t="shared" si="8"/>
        <v>6</v>
      </c>
      <c r="B14" s="129">
        <v>46599.03</v>
      </c>
      <c r="C14" s="130"/>
      <c r="D14" s="129">
        <f t="shared" si="0"/>
        <v>65247.961805999992</v>
      </c>
      <c r="E14" s="131">
        <f t="shared" si="1"/>
        <v>1617.4547236359037</v>
      </c>
      <c r="F14" s="129">
        <f t="shared" si="2"/>
        <v>5437.3301504999999</v>
      </c>
      <c r="G14" s="131">
        <f t="shared" si="3"/>
        <v>134.78789363632532</v>
      </c>
      <c r="H14" s="45">
        <f>'L4'!$H$10</f>
        <v>1760.59</v>
      </c>
      <c r="I14" s="45">
        <f>GEW!$E$12+($F14-GEW!$E$12)*SUM(Fasering!$D$5)</f>
        <v>1895.469409333333</v>
      </c>
      <c r="J14" s="45">
        <f>GEW!$E$12+($F14-GEW!$E$12)*SUM(Fasering!$D$5:$D$7)</f>
        <v>2811.2660009904662</v>
      </c>
      <c r="K14" s="45">
        <f>GEW!$E$12+($F14-GEW!$E$12)*SUM(Fasering!$D$5:$D$8)</f>
        <v>3336.7150740477082</v>
      </c>
      <c r="L14" s="45">
        <f>GEW!$E$12+($F14-GEW!$E$12)*SUM(Fasering!$D$5:$D$9)</f>
        <v>3862.1641471049506</v>
      </c>
      <c r="M14" s="45">
        <f>GEW!$E$12+($F14-GEW!$E$12)*SUM(Fasering!$D$5:$D$10)</f>
        <v>4387.6132201621931</v>
      </c>
      <c r="N14" s="45">
        <f>GEW!$E$12+($F14-GEW!$E$12)*SUM(Fasering!$D$5:$D$11)</f>
        <v>4911.8810774427584</v>
      </c>
      <c r="O14" s="72">
        <f>GEW!$E$12+($F14-GEW!$E$12)*SUM(Fasering!$D$5:$D$12)</f>
        <v>5437.3301505000009</v>
      </c>
      <c r="P14" s="129">
        <f t="shared" si="4"/>
        <v>0</v>
      </c>
      <c r="Q14" s="131">
        <f t="shared" si="5"/>
        <v>0</v>
      </c>
      <c r="R14" s="45">
        <f>$P14*SUM(Fasering!$D$5)</f>
        <v>0</v>
      </c>
      <c r="S14" s="45">
        <f>$P14*SUM(Fasering!$D$5:$D$7)</f>
        <v>0</v>
      </c>
      <c r="T14" s="45">
        <f>$P14*SUM(Fasering!$D$5:$D$8)</f>
        <v>0</v>
      </c>
      <c r="U14" s="45">
        <f>$P14*SUM(Fasering!$D$5:$D$9)</f>
        <v>0</v>
      </c>
      <c r="V14" s="45">
        <f>$P14*SUM(Fasering!$D$5:$D$10)</f>
        <v>0</v>
      </c>
      <c r="W14" s="45">
        <f>$P14*SUM(Fasering!$D$5:$D$11)</f>
        <v>0</v>
      </c>
      <c r="X14" s="72">
        <f>$P14*SUM(Fasering!$D$5:$D$12)</f>
        <v>0</v>
      </c>
      <c r="Y14" s="129">
        <f t="shared" si="6"/>
        <v>0</v>
      </c>
      <c r="Z14" s="131">
        <f t="shared" si="7"/>
        <v>0</v>
      </c>
      <c r="AA14" s="71">
        <f>$Y14*SUM(Fasering!$D$5)</f>
        <v>0</v>
      </c>
      <c r="AB14" s="45">
        <f>$Y14*SUM(Fasering!$D$5:$D$7)</f>
        <v>0</v>
      </c>
      <c r="AC14" s="45">
        <f>$Y14*SUM(Fasering!$D$5:$D$8)</f>
        <v>0</v>
      </c>
      <c r="AD14" s="45">
        <f>$Y14*SUM(Fasering!$D$5:$D$9)</f>
        <v>0</v>
      </c>
      <c r="AE14" s="45">
        <f>$Y14*SUM(Fasering!$D$5:$D$10)</f>
        <v>0</v>
      </c>
      <c r="AF14" s="45">
        <f>$Y14*SUM(Fasering!$D$5:$D$11)</f>
        <v>0</v>
      </c>
      <c r="AG14" s="72">
        <f>$Y14*SUM(Fasering!$D$5:$D$12)</f>
        <v>0</v>
      </c>
      <c r="AH14" s="5">
        <f>($AK$2+(I14+R14)*12*7.57%)*SUM(Fasering!$D$5)</f>
        <v>0</v>
      </c>
      <c r="AI14" s="112">
        <f>($AK$2+(J14+S14)*12*7.57%)*SUM(Fasering!$D$5:$D$7)</f>
        <v>696.07777440055656</v>
      </c>
      <c r="AJ14" s="112">
        <f>($AK$2+(K14+T14)*12*7.57%)*SUM(Fasering!$D$5:$D$8)</f>
        <v>1289.6896857264037</v>
      </c>
      <c r="AK14" s="9">
        <f>($AK$2+(L14+U14)*12*7.57%)*SUM(Fasering!$D$5:$D$9)</f>
        <v>2024.9256113125032</v>
      </c>
      <c r="AL14" s="9">
        <f>($AK$2+(M14+V14)*12*7.57%)*SUM(Fasering!$D$5:$D$10)</f>
        <v>2901.785551158855</v>
      </c>
      <c r="AM14" s="9">
        <f>($AK$2+(N14+W14)*12*7.57%)*SUM(Fasering!$D$5:$D$11)</f>
        <v>3917.8211128187763</v>
      </c>
      <c r="AN14" s="82">
        <f>($AK$2+(O14+X14)*12*7.57%)*SUM(Fasering!$D$5:$D$12)</f>
        <v>5077.6107087142018</v>
      </c>
      <c r="AO14" s="5">
        <f>($AK$2+(I14+AA14)*12*7.57%)*SUM(Fasering!$D$5)</f>
        <v>0</v>
      </c>
      <c r="AP14" s="112">
        <f>($AK$2+(J14+AB14)*12*7.57%)*SUM(Fasering!$D$5:$D$7)</f>
        <v>696.07777440055656</v>
      </c>
      <c r="AQ14" s="112">
        <f>($AK$2+(K14+AC14)*12*7.57%)*SUM(Fasering!$D$5:$D$8)</f>
        <v>1289.6896857264037</v>
      </c>
      <c r="AR14" s="9">
        <f>($AK$2+(L14+AD14)*12*7.57%)*SUM(Fasering!$D$5:$D$9)</f>
        <v>2024.9256113125032</v>
      </c>
      <c r="AS14" s="9">
        <f>($AK$2+(M14+AE14)*12*7.57%)*SUM(Fasering!$D$5:$D$10)</f>
        <v>2901.785551158855</v>
      </c>
      <c r="AT14" s="9">
        <f>($AK$2+(N14+AF14)*12*7.57%)*SUM(Fasering!$D$5:$D$11)</f>
        <v>3917.8211128187763</v>
      </c>
      <c r="AU14" s="82">
        <f>($AK$2+(O14+AG14)*12*7.57%)*SUM(Fasering!$D$5:$D$12)</f>
        <v>5077.6107087142018</v>
      </c>
    </row>
    <row r="15" spans="1:47" x14ac:dyDescent="0.3">
      <c r="A15" s="32">
        <f t="shared" si="8"/>
        <v>7</v>
      </c>
      <c r="B15" s="129">
        <v>46599.03</v>
      </c>
      <c r="C15" s="130"/>
      <c r="D15" s="129">
        <f t="shared" si="0"/>
        <v>65247.961805999992</v>
      </c>
      <c r="E15" s="131">
        <f t="shared" si="1"/>
        <v>1617.4547236359037</v>
      </c>
      <c r="F15" s="129">
        <f t="shared" si="2"/>
        <v>5437.3301504999999</v>
      </c>
      <c r="G15" s="131">
        <f t="shared" si="3"/>
        <v>134.78789363632532</v>
      </c>
      <c r="H15" s="45">
        <f>'L4'!$H$10</f>
        <v>1760.59</v>
      </c>
      <c r="I15" s="45">
        <f>GEW!$E$12+($F15-GEW!$E$12)*SUM(Fasering!$D$5)</f>
        <v>1895.469409333333</v>
      </c>
      <c r="J15" s="45">
        <f>GEW!$E$12+($F15-GEW!$E$12)*SUM(Fasering!$D$5:$D$7)</f>
        <v>2811.2660009904662</v>
      </c>
      <c r="K15" s="45">
        <f>GEW!$E$12+($F15-GEW!$E$12)*SUM(Fasering!$D$5:$D$8)</f>
        <v>3336.7150740477082</v>
      </c>
      <c r="L15" s="45">
        <f>GEW!$E$12+($F15-GEW!$E$12)*SUM(Fasering!$D$5:$D$9)</f>
        <v>3862.1641471049506</v>
      </c>
      <c r="M15" s="45">
        <f>GEW!$E$12+($F15-GEW!$E$12)*SUM(Fasering!$D$5:$D$10)</f>
        <v>4387.6132201621931</v>
      </c>
      <c r="N15" s="45">
        <f>GEW!$E$12+($F15-GEW!$E$12)*SUM(Fasering!$D$5:$D$11)</f>
        <v>4911.8810774427584</v>
      </c>
      <c r="O15" s="72">
        <f>GEW!$E$12+($F15-GEW!$E$12)*SUM(Fasering!$D$5:$D$12)</f>
        <v>5437.3301505000009</v>
      </c>
      <c r="P15" s="129">
        <f t="shared" si="4"/>
        <v>0</v>
      </c>
      <c r="Q15" s="131">
        <f t="shared" si="5"/>
        <v>0</v>
      </c>
      <c r="R15" s="45">
        <f>$P15*SUM(Fasering!$D$5)</f>
        <v>0</v>
      </c>
      <c r="S15" s="45">
        <f>$P15*SUM(Fasering!$D$5:$D$7)</f>
        <v>0</v>
      </c>
      <c r="T15" s="45">
        <f>$P15*SUM(Fasering!$D$5:$D$8)</f>
        <v>0</v>
      </c>
      <c r="U15" s="45">
        <f>$P15*SUM(Fasering!$D$5:$D$9)</f>
        <v>0</v>
      </c>
      <c r="V15" s="45">
        <f>$P15*SUM(Fasering!$D$5:$D$10)</f>
        <v>0</v>
      </c>
      <c r="W15" s="45">
        <f>$P15*SUM(Fasering!$D$5:$D$11)</f>
        <v>0</v>
      </c>
      <c r="X15" s="72">
        <f>$P15*SUM(Fasering!$D$5:$D$12)</f>
        <v>0</v>
      </c>
      <c r="Y15" s="129">
        <f t="shared" si="6"/>
        <v>0</v>
      </c>
      <c r="Z15" s="131">
        <f t="shared" si="7"/>
        <v>0</v>
      </c>
      <c r="AA15" s="71">
        <f>$Y15*SUM(Fasering!$D$5)</f>
        <v>0</v>
      </c>
      <c r="AB15" s="45">
        <f>$Y15*SUM(Fasering!$D$5:$D$7)</f>
        <v>0</v>
      </c>
      <c r="AC15" s="45">
        <f>$Y15*SUM(Fasering!$D$5:$D$8)</f>
        <v>0</v>
      </c>
      <c r="AD15" s="45">
        <f>$Y15*SUM(Fasering!$D$5:$D$9)</f>
        <v>0</v>
      </c>
      <c r="AE15" s="45">
        <f>$Y15*SUM(Fasering!$D$5:$D$10)</f>
        <v>0</v>
      </c>
      <c r="AF15" s="45">
        <f>$Y15*SUM(Fasering!$D$5:$D$11)</f>
        <v>0</v>
      </c>
      <c r="AG15" s="72">
        <f>$Y15*SUM(Fasering!$D$5:$D$12)</f>
        <v>0</v>
      </c>
      <c r="AH15" s="5">
        <f>($AK$2+(I15+R15)*12*7.57%)*SUM(Fasering!$D$5)</f>
        <v>0</v>
      </c>
      <c r="AI15" s="112">
        <f>($AK$2+(J15+S15)*12*7.57%)*SUM(Fasering!$D$5:$D$7)</f>
        <v>696.07777440055656</v>
      </c>
      <c r="AJ15" s="112">
        <f>($AK$2+(K15+T15)*12*7.57%)*SUM(Fasering!$D$5:$D$8)</f>
        <v>1289.6896857264037</v>
      </c>
      <c r="AK15" s="9">
        <f>($AK$2+(L15+U15)*12*7.57%)*SUM(Fasering!$D$5:$D$9)</f>
        <v>2024.9256113125032</v>
      </c>
      <c r="AL15" s="9">
        <f>($AK$2+(M15+V15)*12*7.57%)*SUM(Fasering!$D$5:$D$10)</f>
        <v>2901.785551158855</v>
      </c>
      <c r="AM15" s="9">
        <f>($AK$2+(N15+W15)*12*7.57%)*SUM(Fasering!$D$5:$D$11)</f>
        <v>3917.8211128187763</v>
      </c>
      <c r="AN15" s="82">
        <f>($AK$2+(O15+X15)*12*7.57%)*SUM(Fasering!$D$5:$D$12)</f>
        <v>5077.6107087142018</v>
      </c>
      <c r="AO15" s="5">
        <f>($AK$2+(I15+AA15)*12*7.57%)*SUM(Fasering!$D$5)</f>
        <v>0</v>
      </c>
      <c r="AP15" s="112">
        <f>($AK$2+(J15+AB15)*12*7.57%)*SUM(Fasering!$D$5:$D$7)</f>
        <v>696.07777440055656</v>
      </c>
      <c r="AQ15" s="112">
        <f>($AK$2+(K15+AC15)*12*7.57%)*SUM(Fasering!$D$5:$D$8)</f>
        <v>1289.6896857264037</v>
      </c>
      <c r="AR15" s="9">
        <f>($AK$2+(L15+AD15)*12*7.57%)*SUM(Fasering!$D$5:$D$9)</f>
        <v>2024.9256113125032</v>
      </c>
      <c r="AS15" s="9">
        <f>($AK$2+(M15+AE15)*12*7.57%)*SUM(Fasering!$D$5:$D$10)</f>
        <v>2901.785551158855</v>
      </c>
      <c r="AT15" s="9">
        <f>($AK$2+(N15+AF15)*12*7.57%)*SUM(Fasering!$D$5:$D$11)</f>
        <v>3917.8211128187763</v>
      </c>
      <c r="AU15" s="82">
        <f>($AK$2+(O15+AG15)*12*7.57%)*SUM(Fasering!$D$5:$D$12)</f>
        <v>5077.6107087142018</v>
      </c>
    </row>
    <row r="16" spans="1:47" x14ac:dyDescent="0.3">
      <c r="A16" s="32">
        <f t="shared" si="8"/>
        <v>8</v>
      </c>
      <c r="B16" s="129">
        <v>48229.94</v>
      </c>
      <c r="C16" s="130"/>
      <c r="D16" s="129">
        <f t="shared" si="0"/>
        <v>67531.561988000001</v>
      </c>
      <c r="E16" s="131">
        <f t="shared" si="1"/>
        <v>1674.063693464783</v>
      </c>
      <c r="F16" s="129">
        <f t="shared" si="2"/>
        <v>5627.6301656666665</v>
      </c>
      <c r="G16" s="131">
        <f t="shared" si="3"/>
        <v>139.50530778873193</v>
      </c>
      <c r="H16" s="45">
        <f>'L4'!$H$10</f>
        <v>1760.59</v>
      </c>
      <c r="I16" s="45">
        <f>GEW!$E$12+($F16-GEW!$E$12)*SUM(Fasering!$D$5)</f>
        <v>1895.469409333333</v>
      </c>
      <c r="J16" s="45">
        <f>GEW!$E$12+($F16-GEW!$E$12)*SUM(Fasering!$D$5:$D$7)</f>
        <v>2860.4706756001542</v>
      </c>
      <c r="K16" s="45">
        <f>GEW!$E$12+($F16-GEW!$E$12)*SUM(Fasering!$D$5:$D$8)</f>
        <v>3414.1515098358914</v>
      </c>
      <c r="L16" s="45">
        <f>GEW!$E$12+($F16-GEW!$E$12)*SUM(Fasering!$D$5:$D$9)</f>
        <v>3967.8323440716285</v>
      </c>
      <c r="M16" s="45">
        <f>GEW!$E$12+($F16-GEW!$E$12)*SUM(Fasering!$D$5:$D$10)</f>
        <v>4521.5131783073648</v>
      </c>
      <c r="N16" s="45">
        <f>GEW!$E$12+($F16-GEW!$E$12)*SUM(Fasering!$D$5:$D$11)</f>
        <v>5073.9493314309302</v>
      </c>
      <c r="O16" s="72">
        <f>GEW!$E$12+($F16-GEW!$E$12)*SUM(Fasering!$D$5:$D$12)</f>
        <v>5627.6301656666674</v>
      </c>
      <c r="P16" s="129">
        <f t="shared" si="4"/>
        <v>0</v>
      </c>
      <c r="Q16" s="131">
        <f t="shared" si="5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29">
        <f t="shared" si="6"/>
        <v>0</v>
      </c>
      <c r="Z16" s="131">
        <f t="shared" si="7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707.63493187741483</v>
      </c>
      <c r="AJ16" s="112">
        <f>($AK$2+(K16+T16)*12*7.57%)*SUM(Fasering!$D$5:$D$8)</f>
        <v>1318.3135993786684</v>
      </c>
      <c r="AK16" s="9">
        <f>($AK$2+(L16+U16)*12*7.57%)*SUM(Fasering!$D$5:$D$9)</f>
        <v>2078.2255729873777</v>
      </c>
      <c r="AL16" s="9">
        <f>($AK$2+(M16+V16)*12*7.57%)*SUM(Fasering!$D$5:$D$10)</f>
        <v>2987.3708527035424</v>
      </c>
      <c r="AM16" s="9">
        <f>($AK$2+(N16+W16)*12*7.57%)*SUM(Fasering!$D$5:$D$11)</f>
        <v>4043.2028288106894</v>
      </c>
      <c r="AN16" s="82">
        <f>($AK$2+(O16+X16)*12*7.57%)*SUM(Fasering!$D$5:$D$12)</f>
        <v>5250.4792424916013</v>
      </c>
      <c r="AO16" s="5">
        <f>($AK$2+(I16+AA16)*12*7.57%)*SUM(Fasering!$D$5)</f>
        <v>0</v>
      </c>
      <c r="AP16" s="112">
        <f>($AK$2+(J16+AB16)*12*7.57%)*SUM(Fasering!$D$5:$D$7)</f>
        <v>707.63493187741483</v>
      </c>
      <c r="AQ16" s="112">
        <f>($AK$2+(K16+AC16)*12*7.57%)*SUM(Fasering!$D$5:$D$8)</f>
        <v>1318.3135993786684</v>
      </c>
      <c r="AR16" s="9">
        <f>($AK$2+(L16+AD16)*12*7.57%)*SUM(Fasering!$D$5:$D$9)</f>
        <v>2078.2255729873777</v>
      </c>
      <c r="AS16" s="9">
        <f>($AK$2+(M16+AE16)*12*7.57%)*SUM(Fasering!$D$5:$D$10)</f>
        <v>2987.3708527035424</v>
      </c>
      <c r="AT16" s="9">
        <f>($AK$2+(N16+AF16)*12*7.57%)*SUM(Fasering!$D$5:$D$11)</f>
        <v>4043.2028288106894</v>
      </c>
      <c r="AU16" s="82">
        <f>($AK$2+(O16+AG16)*12*7.57%)*SUM(Fasering!$D$5:$D$12)</f>
        <v>5250.4792424916013</v>
      </c>
    </row>
    <row r="17" spans="1:47" x14ac:dyDescent="0.3">
      <c r="A17" s="32">
        <f t="shared" si="8"/>
        <v>9</v>
      </c>
      <c r="B17" s="129">
        <v>48229.94</v>
      </c>
      <c r="C17" s="130"/>
      <c r="D17" s="129">
        <f t="shared" si="0"/>
        <v>67531.561988000001</v>
      </c>
      <c r="E17" s="131">
        <f t="shared" si="1"/>
        <v>1674.063693464783</v>
      </c>
      <c r="F17" s="129">
        <f t="shared" si="2"/>
        <v>5627.6301656666665</v>
      </c>
      <c r="G17" s="131">
        <f t="shared" si="3"/>
        <v>139.50530778873193</v>
      </c>
      <c r="H17" s="45">
        <f>'L4'!$H$10</f>
        <v>1760.59</v>
      </c>
      <c r="I17" s="45">
        <f>GEW!$E$12+($F17-GEW!$E$12)*SUM(Fasering!$D$5)</f>
        <v>1895.469409333333</v>
      </c>
      <c r="J17" s="45">
        <f>GEW!$E$12+($F17-GEW!$E$12)*SUM(Fasering!$D$5:$D$7)</f>
        <v>2860.4706756001542</v>
      </c>
      <c r="K17" s="45">
        <f>GEW!$E$12+($F17-GEW!$E$12)*SUM(Fasering!$D$5:$D$8)</f>
        <v>3414.1515098358914</v>
      </c>
      <c r="L17" s="45">
        <f>GEW!$E$12+($F17-GEW!$E$12)*SUM(Fasering!$D$5:$D$9)</f>
        <v>3967.8323440716285</v>
      </c>
      <c r="M17" s="45">
        <f>GEW!$E$12+($F17-GEW!$E$12)*SUM(Fasering!$D$5:$D$10)</f>
        <v>4521.5131783073648</v>
      </c>
      <c r="N17" s="45">
        <f>GEW!$E$12+($F17-GEW!$E$12)*SUM(Fasering!$D$5:$D$11)</f>
        <v>5073.9493314309302</v>
      </c>
      <c r="O17" s="72">
        <f>GEW!$E$12+($F17-GEW!$E$12)*SUM(Fasering!$D$5:$D$12)</f>
        <v>5627.6301656666674</v>
      </c>
      <c r="P17" s="129">
        <f t="shared" si="4"/>
        <v>0</v>
      </c>
      <c r="Q17" s="131">
        <f t="shared" si="5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29">
        <f t="shared" si="6"/>
        <v>0</v>
      </c>
      <c r="Z17" s="131">
        <f t="shared" si="7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707.63493187741483</v>
      </c>
      <c r="AJ17" s="112">
        <f>($AK$2+(K17+T17)*12*7.57%)*SUM(Fasering!$D$5:$D$8)</f>
        <v>1318.3135993786684</v>
      </c>
      <c r="AK17" s="9">
        <f>($AK$2+(L17+U17)*12*7.57%)*SUM(Fasering!$D$5:$D$9)</f>
        <v>2078.2255729873777</v>
      </c>
      <c r="AL17" s="9">
        <f>($AK$2+(M17+V17)*12*7.57%)*SUM(Fasering!$D$5:$D$10)</f>
        <v>2987.3708527035424</v>
      </c>
      <c r="AM17" s="9">
        <f>($AK$2+(N17+W17)*12*7.57%)*SUM(Fasering!$D$5:$D$11)</f>
        <v>4043.2028288106894</v>
      </c>
      <c r="AN17" s="82">
        <f>($AK$2+(O17+X17)*12*7.57%)*SUM(Fasering!$D$5:$D$12)</f>
        <v>5250.4792424916013</v>
      </c>
      <c r="AO17" s="5">
        <f>($AK$2+(I17+AA17)*12*7.57%)*SUM(Fasering!$D$5)</f>
        <v>0</v>
      </c>
      <c r="AP17" s="112">
        <f>($AK$2+(J17+AB17)*12*7.57%)*SUM(Fasering!$D$5:$D$7)</f>
        <v>707.63493187741483</v>
      </c>
      <c r="AQ17" s="112">
        <f>($AK$2+(K17+AC17)*12*7.57%)*SUM(Fasering!$D$5:$D$8)</f>
        <v>1318.3135993786684</v>
      </c>
      <c r="AR17" s="9">
        <f>($AK$2+(L17+AD17)*12*7.57%)*SUM(Fasering!$D$5:$D$9)</f>
        <v>2078.2255729873777</v>
      </c>
      <c r="AS17" s="9">
        <f>($AK$2+(M17+AE17)*12*7.57%)*SUM(Fasering!$D$5:$D$10)</f>
        <v>2987.3708527035424</v>
      </c>
      <c r="AT17" s="9">
        <f>($AK$2+(N17+AF17)*12*7.57%)*SUM(Fasering!$D$5:$D$11)</f>
        <v>4043.2028288106894</v>
      </c>
      <c r="AU17" s="82">
        <f>($AK$2+(O17+AG17)*12*7.57%)*SUM(Fasering!$D$5:$D$12)</f>
        <v>5250.4792424916013</v>
      </c>
    </row>
    <row r="18" spans="1:47" x14ac:dyDescent="0.3">
      <c r="A18" s="32">
        <f t="shared" si="8"/>
        <v>10</v>
      </c>
      <c r="B18" s="129">
        <v>49860.85</v>
      </c>
      <c r="C18" s="130"/>
      <c r="D18" s="129">
        <f t="shared" si="0"/>
        <v>69815.162169999996</v>
      </c>
      <c r="E18" s="131">
        <f t="shared" si="1"/>
        <v>1730.672663293662</v>
      </c>
      <c r="F18" s="129">
        <f t="shared" si="2"/>
        <v>5817.930180833333</v>
      </c>
      <c r="G18" s="131">
        <f t="shared" si="3"/>
        <v>144.2227219411385</v>
      </c>
      <c r="H18" s="45">
        <f>'L4'!$H$10</f>
        <v>1760.59</v>
      </c>
      <c r="I18" s="45">
        <f>GEW!$E$12+($F18-GEW!$E$12)*SUM(Fasering!$D$5)</f>
        <v>1895.469409333333</v>
      </c>
      <c r="J18" s="45">
        <f>GEW!$E$12+($F18-GEW!$E$12)*SUM(Fasering!$D$5:$D$7)</f>
        <v>2909.6753502098418</v>
      </c>
      <c r="K18" s="45">
        <f>GEW!$E$12+($F18-GEW!$E$12)*SUM(Fasering!$D$5:$D$8)</f>
        <v>3491.5879456240737</v>
      </c>
      <c r="L18" s="45">
        <f>GEW!$E$12+($F18-GEW!$E$12)*SUM(Fasering!$D$5:$D$9)</f>
        <v>4073.5005410383055</v>
      </c>
      <c r="M18" s="45">
        <f>GEW!$E$12+($F18-GEW!$E$12)*SUM(Fasering!$D$5:$D$10)</f>
        <v>4655.4131364525374</v>
      </c>
      <c r="N18" s="45">
        <f>GEW!$E$12+($F18-GEW!$E$12)*SUM(Fasering!$D$5:$D$11)</f>
        <v>5236.017585419102</v>
      </c>
      <c r="O18" s="72">
        <f>GEW!$E$12+($F18-GEW!$E$12)*SUM(Fasering!$D$5:$D$12)</f>
        <v>5817.9301808333339</v>
      </c>
      <c r="P18" s="129">
        <f t="shared" si="4"/>
        <v>0</v>
      </c>
      <c r="Q18" s="131">
        <f t="shared" si="5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6"/>
        <v>0</v>
      </c>
      <c r="Z18" s="131">
        <f t="shared" si="7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719.19208935427309</v>
      </c>
      <c r="AJ18" s="112">
        <f>($AK$2+(K18+T18)*12*7.57%)*SUM(Fasering!$D$5:$D$8)</f>
        <v>1346.9375130309327</v>
      </c>
      <c r="AK18" s="9">
        <f>($AK$2+(L18+U18)*12*7.57%)*SUM(Fasering!$D$5:$D$9)</f>
        <v>2131.5255346622512</v>
      </c>
      <c r="AL18" s="9">
        <f>($AK$2+(M18+V18)*12*7.57%)*SUM(Fasering!$D$5:$D$10)</f>
        <v>3072.9561542482302</v>
      </c>
      <c r="AM18" s="9">
        <f>($AK$2+(N18+W18)*12*7.57%)*SUM(Fasering!$D$5:$D$11)</f>
        <v>4168.5845448026021</v>
      </c>
      <c r="AN18" s="82">
        <f>($AK$2+(O18+X18)*12*7.57%)*SUM(Fasering!$D$5:$D$12)</f>
        <v>5423.3477762690018</v>
      </c>
      <c r="AO18" s="5">
        <f>($AK$2+(I18+AA18)*12*7.57%)*SUM(Fasering!$D$5)</f>
        <v>0</v>
      </c>
      <c r="AP18" s="112">
        <f>($AK$2+(J18+AB18)*12*7.57%)*SUM(Fasering!$D$5:$D$7)</f>
        <v>719.19208935427309</v>
      </c>
      <c r="AQ18" s="112">
        <f>($AK$2+(K18+AC18)*12*7.57%)*SUM(Fasering!$D$5:$D$8)</f>
        <v>1346.9375130309327</v>
      </c>
      <c r="AR18" s="9">
        <f>($AK$2+(L18+AD18)*12*7.57%)*SUM(Fasering!$D$5:$D$9)</f>
        <v>2131.5255346622512</v>
      </c>
      <c r="AS18" s="9">
        <f>($AK$2+(M18+AE18)*12*7.57%)*SUM(Fasering!$D$5:$D$10)</f>
        <v>3072.9561542482302</v>
      </c>
      <c r="AT18" s="9">
        <f>($AK$2+(N18+AF18)*12*7.57%)*SUM(Fasering!$D$5:$D$11)</f>
        <v>4168.5845448026021</v>
      </c>
      <c r="AU18" s="82">
        <f>($AK$2+(O18+AG18)*12*7.57%)*SUM(Fasering!$D$5:$D$12)</f>
        <v>5423.3477762690018</v>
      </c>
    </row>
    <row r="19" spans="1:47" x14ac:dyDescent="0.3">
      <c r="A19" s="32">
        <f t="shared" si="8"/>
        <v>11</v>
      </c>
      <c r="B19" s="129">
        <v>49860.85</v>
      </c>
      <c r="C19" s="130"/>
      <c r="D19" s="129">
        <f t="shared" si="0"/>
        <v>69815.162169999996</v>
      </c>
      <c r="E19" s="131">
        <f t="shared" si="1"/>
        <v>1730.672663293662</v>
      </c>
      <c r="F19" s="129">
        <f t="shared" si="2"/>
        <v>5817.930180833333</v>
      </c>
      <c r="G19" s="131">
        <f t="shared" si="3"/>
        <v>144.2227219411385</v>
      </c>
      <c r="H19" s="45">
        <f>'L4'!$H$10</f>
        <v>1760.59</v>
      </c>
      <c r="I19" s="45">
        <f>GEW!$E$12+($F19-GEW!$E$12)*SUM(Fasering!$D$5)</f>
        <v>1895.469409333333</v>
      </c>
      <c r="J19" s="45">
        <f>GEW!$E$12+($F19-GEW!$E$12)*SUM(Fasering!$D$5:$D$7)</f>
        <v>2909.6753502098418</v>
      </c>
      <c r="K19" s="45">
        <f>GEW!$E$12+($F19-GEW!$E$12)*SUM(Fasering!$D$5:$D$8)</f>
        <v>3491.5879456240737</v>
      </c>
      <c r="L19" s="45">
        <f>GEW!$E$12+($F19-GEW!$E$12)*SUM(Fasering!$D$5:$D$9)</f>
        <v>4073.5005410383055</v>
      </c>
      <c r="M19" s="45">
        <f>GEW!$E$12+($F19-GEW!$E$12)*SUM(Fasering!$D$5:$D$10)</f>
        <v>4655.4131364525374</v>
      </c>
      <c r="N19" s="45">
        <f>GEW!$E$12+($F19-GEW!$E$12)*SUM(Fasering!$D$5:$D$11)</f>
        <v>5236.017585419102</v>
      </c>
      <c r="O19" s="72">
        <f>GEW!$E$12+($F19-GEW!$E$12)*SUM(Fasering!$D$5:$D$12)</f>
        <v>5817.9301808333339</v>
      </c>
      <c r="P19" s="129">
        <f t="shared" si="4"/>
        <v>0</v>
      </c>
      <c r="Q19" s="131">
        <f t="shared" si="5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6"/>
        <v>0</v>
      </c>
      <c r="Z19" s="131">
        <f t="shared" si="7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719.19208935427309</v>
      </c>
      <c r="AJ19" s="112">
        <f>($AK$2+(K19+T19)*12*7.57%)*SUM(Fasering!$D$5:$D$8)</f>
        <v>1346.9375130309327</v>
      </c>
      <c r="AK19" s="9">
        <f>($AK$2+(L19+U19)*12*7.57%)*SUM(Fasering!$D$5:$D$9)</f>
        <v>2131.5255346622512</v>
      </c>
      <c r="AL19" s="9">
        <f>($AK$2+(M19+V19)*12*7.57%)*SUM(Fasering!$D$5:$D$10)</f>
        <v>3072.9561542482302</v>
      </c>
      <c r="AM19" s="9">
        <f>($AK$2+(N19+W19)*12*7.57%)*SUM(Fasering!$D$5:$D$11)</f>
        <v>4168.5845448026021</v>
      </c>
      <c r="AN19" s="82">
        <f>($AK$2+(O19+X19)*12*7.57%)*SUM(Fasering!$D$5:$D$12)</f>
        <v>5423.3477762690018</v>
      </c>
      <c r="AO19" s="5">
        <f>($AK$2+(I19+AA19)*12*7.57%)*SUM(Fasering!$D$5)</f>
        <v>0</v>
      </c>
      <c r="AP19" s="112">
        <f>($AK$2+(J19+AB19)*12*7.57%)*SUM(Fasering!$D$5:$D$7)</f>
        <v>719.19208935427309</v>
      </c>
      <c r="AQ19" s="112">
        <f>($AK$2+(K19+AC19)*12*7.57%)*SUM(Fasering!$D$5:$D$8)</f>
        <v>1346.9375130309327</v>
      </c>
      <c r="AR19" s="9">
        <f>($AK$2+(L19+AD19)*12*7.57%)*SUM(Fasering!$D$5:$D$9)</f>
        <v>2131.5255346622512</v>
      </c>
      <c r="AS19" s="9">
        <f>($AK$2+(M19+AE19)*12*7.57%)*SUM(Fasering!$D$5:$D$10)</f>
        <v>3072.9561542482302</v>
      </c>
      <c r="AT19" s="9">
        <f>($AK$2+(N19+AF19)*12*7.57%)*SUM(Fasering!$D$5:$D$11)</f>
        <v>4168.5845448026021</v>
      </c>
      <c r="AU19" s="82">
        <f>($AK$2+(O19+AG19)*12*7.57%)*SUM(Fasering!$D$5:$D$12)</f>
        <v>5423.3477762690018</v>
      </c>
    </row>
    <row r="20" spans="1:47" x14ac:dyDescent="0.3">
      <c r="A20" s="32">
        <f t="shared" si="8"/>
        <v>12</v>
      </c>
      <c r="B20" s="129">
        <v>51491.75</v>
      </c>
      <c r="C20" s="130"/>
      <c r="D20" s="129">
        <f t="shared" si="0"/>
        <v>72098.748349999994</v>
      </c>
      <c r="E20" s="131">
        <f t="shared" si="1"/>
        <v>1787.2812860220276</v>
      </c>
      <c r="F20" s="129">
        <f t="shared" si="2"/>
        <v>6008.2290291666668</v>
      </c>
      <c r="G20" s="131">
        <f t="shared" si="3"/>
        <v>148.94010716850232</v>
      </c>
      <c r="H20" s="45">
        <f>'L4'!$H$10</f>
        <v>1760.59</v>
      </c>
      <c r="I20" s="45">
        <f>GEW!$E$12+($F20-GEW!$E$12)*SUM(Fasering!$D$5)</f>
        <v>1895.469409333333</v>
      </c>
      <c r="J20" s="45">
        <f>GEW!$E$12+($F20-GEW!$E$12)*SUM(Fasering!$D$5:$D$7)</f>
        <v>2958.8797231187946</v>
      </c>
      <c r="K20" s="45">
        <f>GEW!$E$12+($F20-GEW!$E$12)*SUM(Fasering!$D$5:$D$8)</f>
        <v>3569.023906607174</v>
      </c>
      <c r="L20" s="45">
        <f>GEW!$E$12+($F20-GEW!$E$12)*SUM(Fasering!$D$5:$D$9)</f>
        <v>4179.1680900955535</v>
      </c>
      <c r="M20" s="45">
        <f>GEW!$E$12+($F20-GEW!$E$12)*SUM(Fasering!$D$5:$D$10)</f>
        <v>4789.3122735839324</v>
      </c>
      <c r="N20" s="45">
        <f>GEW!$E$12+($F20-GEW!$E$12)*SUM(Fasering!$D$5:$D$11)</f>
        <v>5398.0848456782887</v>
      </c>
      <c r="O20" s="72">
        <f>GEW!$E$12+($F20-GEW!$E$12)*SUM(Fasering!$D$5:$D$12)</f>
        <v>6008.2290291666677</v>
      </c>
      <c r="P20" s="129">
        <f t="shared" si="4"/>
        <v>0</v>
      </c>
      <c r="Q20" s="131">
        <f t="shared" si="5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6"/>
        <v>0</v>
      </c>
      <c r="Z20" s="131">
        <f t="shared" si="7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730.74917596788646</v>
      </c>
      <c r="AJ20" s="112">
        <f>($AK$2+(K20+T20)*12*7.57%)*SUM(Fasering!$D$5:$D$8)</f>
        <v>1375.5612511743484</v>
      </c>
      <c r="AK20" s="9">
        <f>($AK$2+(L20+U20)*12*7.57%)*SUM(Fasering!$D$5:$D$9)</f>
        <v>2184.8251695259491</v>
      </c>
      <c r="AL20" s="9">
        <f>($AK$2+(M20+V20)*12*7.57%)*SUM(Fasering!$D$5:$D$10)</f>
        <v>3158.5409310226887</v>
      </c>
      <c r="AM20" s="9">
        <f>($AK$2+(N20+W20)*12*7.57%)*SUM(Fasering!$D$5:$D$11)</f>
        <v>4293.9654920107314</v>
      </c>
      <c r="AN20" s="82">
        <f>($AK$2+(O20+X20)*12*7.57%)*SUM(Fasering!$D$5:$D$12)</f>
        <v>5596.2152500950024</v>
      </c>
      <c r="AO20" s="5">
        <f>($AK$2+(I20+AA20)*12*7.57%)*SUM(Fasering!$D$5)</f>
        <v>0</v>
      </c>
      <c r="AP20" s="112">
        <f>($AK$2+(J20+AB20)*12*7.57%)*SUM(Fasering!$D$5:$D$7)</f>
        <v>730.74917596788646</v>
      </c>
      <c r="AQ20" s="112">
        <f>($AK$2+(K20+AC20)*12*7.57%)*SUM(Fasering!$D$5:$D$8)</f>
        <v>1375.5612511743484</v>
      </c>
      <c r="AR20" s="9">
        <f>($AK$2+(L20+AD20)*12*7.57%)*SUM(Fasering!$D$5:$D$9)</f>
        <v>2184.8251695259491</v>
      </c>
      <c r="AS20" s="9">
        <f>($AK$2+(M20+AE20)*12*7.57%)*SUM(Fasering!$D$5:$D$10)</f>
        <v>3158.5409310226887</v>
      </c>
      <c r="AT20" s="9">
        <f>($AK$2+(N20+AF20)*12*7.57%)*SUM(Fasering!$D$5:$D$11)</f>
        <v>4293.9654920107314</v>
      </c>
      <c r="AU20" s="82">
        <f>($AK$2+(O20+AG20)*12*7.57%)*SUM(Fasering!$D$5:$D$12)</f>
        <v>5596.2152500950024</v>
      </c>
    </row>
    <row r="21" spans="1:47" x14ac:dyDescent="0.3">
      <c r="A21" s="32">
        <f t="shared" si="8"/>
        <v>13</v>
      </c>
      <c r="B21" s="129">
        <v>51491.75</v>
      </c>
      <c r="C21" s="130"/>
      <c r="D21" s="129">
        <f t="shared" si="0"/>
        <v>72098.748349999994</v>
      </c>
      <c r="E21" s="131">
        <f t="shared" si="1"/>
        <v>1787.2812860220276</v>
      </c>
      <c r="F21" s="129">
        <f t="shared" si="2"/>
        <v>6008.2290291666668</v>
      </c>
      <c r="G21" s="131">
        <f t="shared" si="3"/>
        <v>148.94010716850232</v>
      </c>
      <c r="H21" s="45">
        <f>'L4'!$H$10</f>
        <v>1760.59</v>
      </c>
      <c r="I21" s="45">
        <f>GEW!$E$12+($F21-GEW!$E$12)*SUM(Fasering!$D$5)</f>
        <v>1895.469409333333</v>
      </c>
      <c r="J21" s="45">
        <f>GEW!$E$12+($F21-GEW!$E$12)*SUM(Fasering!$D$5:$D$7)</f>
        <v>2958.8797231187946</v>
      </c>
      <c r="K21" s="45">
        <f>GEW!$E$12+($F21-GEW!$E$12)*SUM(Fasering!$D$5:$D$8)</f>
        <v>3569.023906607174</v>
      </c>
      <c r="L21" s="45">
        <f>GEW!$E$12+($F21-GEW!$E$12)*SUM(Fasering!$D$5:$D$9)</f>
        <v>4179.1680900955535</v>
      </c>
      <c r="M21" s="45">
        <f>GEW!$E$12+($F21-GEW!$E$12)*SUM(Fasering!$D$5:$D$10)</f>
        <v>4789.3122735839324</v>
      </c>
      <c r="N21" s="45">
        <f>GEW!$E$12+($F21-GEW!$E$12)*SUM(Fasering!$D$5:$D$11)</f>
        <v>5398.0848456782887</v>
      </c>
      <c r="O21" s="72">
        <f>GEW!$E$12+($F21-GEW!$E$12)*SUM(Fasering!$D$5:$D$12)</f>
        <v>6008.2290291666677</v>
      </c>
      <c r="P21" s="129">
        <f t="shared" si="4"/>
        <v>0</v>
      </c>
      <c r="Q21" s="131">
        <f t="shared" si="5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6"/>
        <v>0</v>
      </c>
      <c r="Z21" s="131">
        <f t="shared" si="7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730.74917596788646</v>
      </c>
      <c r="AJ21" s="112">
        <f>($AK$2+(K21+T21)*12*7.57%)*SUM(Fasering!$D$5:$D$8)</f>
        <v>1375.5612511743484</v>
      </c>
      <c r="AK21" s="9">
        <f>($AK$2+(L21+U21)*12*7.57%)*SUM(Fasering!$D$5:$D$9)</f>
        <v>2184.8251695259491</v>
      </c>
      <c r="AL21" s="9">
        <f>($AK$2+(M21+V21)*12*7.57%)*SUM(Fasering!$D$5:$D$10)</f>
        <v>3158.5409310226887</v>
      </c>
      <c r="AM21" s="9">
        <f>($AK$2+(N21+W21)*12*7.57%)*SUM(Fasering!$D$5:$D$11)</f>
        <v>4293.9654920107314</v>
      </c>
      <c r="AN21" s="82">
        <f>($AK$2+(O21+X21)*12*7.57%)*SUM(Fasering!$D$5:$D$12)</f>
        <v>5596.2152500950024</v>
      </c>
      <c r="AO21" s="5">
        <f>($AK$2+(I21+AA21)*12*7.57%)*SUM(Fasering!$D$5)</f>
        <v>0</v>
      </c>
      <c r="AP21" s="112">
        <f>($AK$2+(J21+AB21)*12*7.57%)*SUM(Fasering!$D$5:$D$7)</f>
        <v>730.74917596788646</v>
      </c>
      <c r="AQ21" s="112">
        <f>($AK$2+(K21+AC21)*12*7.57%)*SUM(Fasering!$D$5:$D$8)</f>
        <v>1375.5612511743484</v>
      </c>
      <c r="AR21" s="9">
        <f>($AK$2+(L21+AD21)*12*7.57%)*SUM(Fasering!$D$5:$D$9)</f>
        <v>2184.8251695259491</v>
      </c>
      <c r="AS21" s="9">
        <f>($AK$2+(M21+AE21)*12*7.57%)*SUM(Fasering!$D$5:$D$10)</f>
        <v>3158.5409310226887</v>
      </c>
      <c r="AT21" s="9">
        <f>($AK$2+(N21+AF21)*12*7.57%)*SUM(Fasering!$D$5:$D$11)</f>
        <v>4293.9654920107314</v>
      </c>
      <c r="AU21" s="82">
        <f>($AK$2+(O21+AG21)*12*7.57%)*SUM(Fasering!$D$5:$D$12)</f>
        <v>5596.2152500950024</v>
      </c>
    </row>
    <row r="22" spans="1:47" x14ac:dyDescent="0.3">
      <c r="A22" s="32">
        <f t="shared" si="8"/>
        <v>14</v>
      </c>
      <c r="B22" s="129">
        <v>53122.66</v>
      </c>
      <c r="C22" s="130"/>
      <c r="D22" s="129">
        <f t="shared" si="0"/>
        <v>74382.348532000004</v>
      </c>
      <c r="E22" s="131">
        <f t="shared" si="1"/>
        <v>1843.8902558509069</v>
      </c>
      <c r="F22" s="129">
        <f t="shared" si="2"/>
        <v>6198.5290443333324</v>
      </c>
      <c r="G22" s="131">
        <f t="shared" si="3"/>
        <v>153.6575213209089</v>
      </c>
      <c r="H22" s="45">
        <f>'L4'!$H$10</f>
        <v>1760.59</v>
      </c>
      <c r="I22" s="45">
        <f>GEW!$E$12+($F22-GEW!$E$12)*SUM(Fasering!$D$5)</f>
        <v>1895.469409333333</v>
      </c>
      <c r="J22" s="45">
        <f>GEW!$E$12+($F22-GEW!$E$12)*SUM(Fasering!$D$5:$D$7)</f>
        <v>3008.0843977284826</v>
      </c>
      <c r="K22" s="45">
        <f>GEW!$E$12+($F22-GEW!$E$12)*SUM(Fasering!$D$5:$D$8)</f>
        <v>3646.4603423953563</v>
      </c>
      <c r="L22" s="45">
        <f>GEW!$E$12+($F22-GEW!$E$12)*SUM(Fasering!$D$5:$D$9)</f>
        <v>4284.8362870622304</v>
      </c>
      <c r="M22" s="45">
        <f>GEW!$E$12+($F22-GEW!$E$12)*SUM(Fasering!$D$5:$D$10)</f>
        <v>4923.2122317291041</v>
      </c>
      <c r="N22" s="45">
        <f>GEW!$E$12+($F22-GEW!$E$12)*SUM(Fasering!$D$5:$D$11)</f>
        <v>5560.1530996664596</v>
      </c>
      <c r="O22" s="72">
        <f>GEW!$E$12+($F22-GEW!$E$12)*SUM(Fasering!$D$5:$D$12)</f>
        <v>6198.5290443333333</v>
      </c>
      <c r="P22" s="129">
        <f t="shared" si="4"/>
        <v>0</v>
      </c>
      <c r="Q22" s="131">
        <f t="shared" si="5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6"/>
        <v>0</v>
      </c>
      <c r="Z22" s="131">
        <f t="shared" si="7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742.30633344474484</v>
      </c>
      <c r="AJ22" s="112">
        <f>($AK$2+(K22+T22)*12*7.57%)*SUM(Fasering!$D$5:$D$8)</f>
        <v>1404.1851648266127</v>
      </c>
      <c r="AK22" s="9">
        <f>($AK$2+(L22+U22)*12*7.57%)*SUM(Fasering!$D$5:$D$9)</f>
        <v>2238.125131200823</v>
      </c>
      <c r="AL22" s="9">
        <f>($AK$2+(M22+V22)*12*7.57%)*SUM(Fasering!$D$5:$D$10)</f>
        <v>3244.1262325673761</v>
      </c>
      <c r="AM22" s="9">
        <f>($AK$2+(N22+W22)*12*7.57%)*SUM(Fasering!$D$5:$D$11)</f>
        <v>4419.3472080026431</v>
      </c>
      <c r="AN22" s="82">
        <f>($AK$2+(O22+X22)*12*7.57%)*SUM(Fasering!$D$5:$D$12)</f>
        <v>5769.0837838724019</v>
      </c>
      <c r="AO22" s="5">
        <f>($AK$2+(I22+AA22)*12*7.57%)*SUM(Fasering!$D$5)</f>
        <v>0</v>
      </c>
      <c r="AP22" s="112">
        <f>($AK$2+(J22+AB22)*12*7.57%)*SUM(Fasering!$D$5:$D$7)</f>
        <v>742.30633344474484</v>
      </c>
      <c r="AQ22" s="112">
        <f>($AK$2+(K22+AC22)*12*7.57%)*SUM(Fasering!$D$5:$D$8)</f>
        <v>1404.1851648266127</v>
      </c>
      <c r="AR22" s="9">
        <f>($AK$2+(L22+AD22)*12*7.57%)*SUM(Fasering!$D$5:$D$9)</f>
        <v>2238.125131200823</v>
      </c>
      <c r="AS22" s="9">
        <f>($AK$2+(M22+AE22)*12*7.57%)*SUM(Fasering!$D$5:$D$10)</f>
        <v>3244.1262325673761</v>
      </c>
      <c r="AT22" s="9">
        <f>($AK$2+(N22+AF22)*12*7.57%)*SUM(Fasering!$D$5:$D$11)</f>
        <v>4419.3472080026431</v>
      </c>
      <c r="AU22" s="82">
        <f>($AK$2+(O22+AG22)*12*7.57%)*SUM(Fasering!$D$5:$D$12)</f>
        <v>5769.0837838724019</v>
      </c>
    </row>
    <row r="23" spans="1:47" x14ac:dyDescent="0.3">
      <c r="A23" s="32">
        <f t="shared" si="8"/>
        <v>15</v>
      </c>
      <c r="B23" s="129">
        <v>53122.66</v>
      </c>
      <c r="C23" s="130"/>
      <c r="D23" s="129">
        <f t="shared" si="0"/>
        <v>74382.348532000004</v>
      </c>
      <c r="E23" s="131">
        <f t="shared" si="1"/>
        <v>1843.8902558509069</v>
      </c>
      <c r="F23" s="129">
        <f t="shared" si="2"/>
        <v>6198.5290443333324</v>
      </c>
      <c r="G23" s="131">
        <f t="shared" si="3"/>
        <v>153.6575213209089</v>
      </c>
      <c r="H23" s="45">
        <f>'L4'!$H$10</f>
        <v>1760.59</v>
      </c>
      <c r="I23" s="45">
        <f>GEW!$E$12+($F23-GEW!$E$12)*SUM(Fasering!$D$5)</f>
        <v>1895.469409333333</v>
      </c>
      <c r="J23" s="45">
        <f>GEW!$E$12+($F23-GEW!$E$12)*SUM(Fasering!$D$5:$D$7)</f>
        <v>3008.0843977284826</v>
      </c>
      <c r="K23" s="45">
        <f>GEW!$E$12+($F23-GEW!$E$12)*SUM(Fasering!$D$5:$D$8)</f>
        <v>3646.4603423953563</v>
      </c>
      <c r="L23" s="45">
        <f>GEW!$E$12+($F23-GEW!$E$12)*SUM(Fasering!$D$5:$D$9)</f>
        <v>4284.8362870622304</v>
      </c>
      <c r="M23" s="45">
        <f>GEW!$E$12+($F23-GEW!$E$12)*SUM(Fasering!$D$5:$D$10)</f>
        <v>4923.2122317291041</v>
      </c>
      <c r="N23" s="45">
        <f>GEW!$E$12+($F23-GEW!$E$12)*SUM(Fasering!$D$5:$D$11)</f>
        <v>5560.1530996664596</v>
      </c>
      <c r="O23" s="72">
        <f>GEW!$E$12+($F23-GEW!$E$12)*SUM(Fasering!$D$5:$D$12)</f>
        <v>6198.5290443333333</v>
      </c>
      <c r="P23" s="129">
        <f t="shared" si="4"/>
        <v>0</v>
      </c>
      <c r="Q23" s="131">
        <f t="shared" si="5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6"/>
        <v>0</v>
      </c>
      <c r="Z23" s="131">
        <f t="shared" si="7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742.30633344474484</v>
      </c>
      <c r="AJ23" s="112">
        <f>($AK$2+(K23+T23)*12*7.57%)*SUM(Fasering!$D$5:$D$8)</f>
        <v>1404.1851648266127</v>
      </c>
      <c r="AK23" s="9">
        <f>($AK$2+(L23+U23)*12*7.57%)*SUM(Fasering!$D$5:$D$9)</f>
        <v>2238.125131200823</v>
      </c>
      <c r="AL23" s="9">
        <f>($AK$2+(M23+V23)*12*7.57%)*SUM(Fasering!$D$5:$D$10)</f>
        <v>3244.1262325673761</v>
      </c>
      <c r="AM23" s="9">
        <f>($AK$2+(N23+W23)*12*7.57%)*SUM(Fasering!$D$5:$D$11)</f>
        <v>4419.3472080026431</v>
      </c>
      <c r="AN23" s="82">
        <f>($AK$2+(O23+X23)*12*7.57%)*SUM(Fasering!$D$5:$D$12)</f>
        <v>5769.0837838724019</v>
      </c>
      <c r="AO23" s="5">
        <f>($AK$2+(I23+AA23)*12*7.57%)*SUM(Fasering!$D$5)</f>
        <v>0</v>
      </c>
      <c r="AP23" s="112">
        <f>($AK$2+(J23+AB23)*12*7.57%)*SUM(Fasering!$D$5:$D$7)</f>
        <v>742.30633344474484</v>
      </c>
      <c r="AQ23" s="112">
        <f>($AK$2+(K23+AC23)*12*7.57%)*SUM(Fasering!$D$5:$D$8)</f>
        <v>1404.1851648266127</v>
      </c>
      <c r="AR23" s="9">
        <f>($AK$2+(L23+AD23)*12*7.57%)*SUM(Fasering!$D$5:$D$9)</f>
        <v>2238.125131200823</v>
      </c>
      <c r="AS23" s="9">
        <f>($AK$2+(M23+AE23)*12*7.57%)*SUM(Fasering!$D$5:$D$10)</f>
        <v>3244.1262325673761</v>
      </c>
      <c r="AT23" s="9">
        <f>($AK$2+(N23+AF23)*12*7.57%)*SUM(Fasering!$D$5:$D$11)</f>
        <v>4419.3472080026431</v>
      </c>
      <c r="AU23" s="82">
        <f>($AK$2+(O23+AG23)*12*7.57%)*SUM(Fasering!$D$5:$D$12)</f>
        <v>5769.0837838724019</v>
      </c>
    </row>
    <row r="24" spans="1:47" x14ac:dyDescent="0.3">
      <c r="A24" s="32">
        <f t="shared" si="8"/>
        <v>16</v>
      </c>
      <c r="B24" s="129">
        <v>54753.57</v>
      </c>
      <c r="C24" s="130"/>
      <c r="D24" s="129">
        <f t="shared" si="0"/>
        <v>76665.948713999998</v>
      </c>
      <c r="E24" s="131">
        <f t="shared" si="1"/>
        <v>1900.4992256797859</v>
      </c>
      <c r="F24" s="129">
        <f t="shared" si="2"/>
        <v>6388.8290594999989</v>
      </c>
      <c r="G24" s="131">
        <f t="shared" si="3"/>
        <v>158.37493547331547</v>
      </c>
      <c r="H24" s="45">
        <f>'L4'!$H$10</f>
        <v>1760.59</v>
      </c>
      <c r="I24" s="45">
        <f>GEW!$E$12+($F24-GEW!$E$12)*SUM(Fasering!$D$5)</f>
        <v>1895.469409333333</v>
      </c>
      <c r="J24" s="45">
        <f>GEW!$E$12+($F24-GEW!$E$12)*SUM(Fasering!$D$5:$D$7)</f>
        <v>3057.2890723381706</v>
      </c>
      <c r="K24" s="45">
        <f>GEW!$E$12+($F24-GEW!$E$12)*SUM(Fasering!$D$5:$D$8)</f>
        <v>3723.896778183539</v>
      </c>
      <c r="L24" s="45">
        <f>GEW!$E$12+($F24-GEW!$E$12)*SUM(Fasering!$D$5:$D$9)</f>
        <v>4390.5044840289074</v>
      </c>
      <c r="M24" s="45">
        <f>GEW!$E$12+($F24-GEW!$E$12)*SUM(Fasering!$D$5:$D$10)</f>
        <v>5057.1121898742758</v>
      </c>
      <c r="N24" s="45">
        <f>GEW!$E$12+($F24-GEW!$E$12)*SUM(Fasering!$D$5:$D$11)</f>
        <v>5722.2213536546315</v>
      </c>
      <c r="O24" s="72">
        <f>GEW!$E$12+($F24-GEW!$E$12)*SUM(Fasering!$D$5:$D$12)</f>
        <v>6388.8290594999999</v>
      </c>
      <c r="P24" s="129">
        <f t="shared" si="4"/>
        <v>0</v>
      </c>
      <c r="Q24" s="131">
        <f t="shared" si="5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6"/>
        <v>0</v>
      </c>
      <c r="Z24" s="131">
        <f t="shared" si="7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753.86349092160299</v>
      </c>
      <c r="AJ24" s="112">
        <f>($AK$2+(K24+T24)*12*7.57%)*SUM(Fasering!$D$5:$D$8)</f>
        <v>1432.8090784788769</v>
      </c>
      <c r="AK24" s="9">
        <f>($AK$2+(L24+U24)*12*7.57%)*SUM(Fasering!$D$5:$D$9)</f>
        <v>2291.4250928756965</v>
      </c>
      <c r="AL24" s="9">
        <f>($AK$2+(M24+V24)*12*7.57%)*SUM(Fasering!$D$5:$D$10)</f>
        <v>3329.7115341120634</v>
      </c>
      <c r="AM24" s="9">
        <f>($AK$2+(N24+W24)*12*7.57%)*SUM(Fasering!$D$5:$D$11)</f>
        <v>4544.7289239945549</v>
      </c>
      <c r="AN24" s="82">
        <f>($AK$2+(O24+X24)*12*7.57%)*SUM(Fasering!$D$5:$D$12)</f>
        <v>5941.9523176498014</v>
      </c>
      <c r="AO24" s="5">
        <f>($AK$2+(I24+AA24)*12*7.57%)*SUM(Fasering!$D$5)</f>
        <v>0</v>
      </c>
      <c r="AP24" s="112">
        <f>($AK$2+(J24+AB24)*12*7.57%)*SUM(Fasering!$D$5:$D$7)</f>
        <v>753.86349092160299</v>
      </c>
      <c r="AQ24" s="112">
        <f>($AK$2+(K24+AC24)*12*7.57%)*SUM(Fasering!$D$5:$D$8)</f>
        <v>1432.8090784788769</v>
      </c>
      <c r="AR24" s="9">
        <f>($AK$2+(L24+AD24)*12*7.57%)*SUM(Fasering!$D$5:$D$9)</f>
        <v>2291.4250928756965</v>
      </c>
      <c r="AS24" s="9">
        <f>($AK$2+(M24+AE24)*12*7.57%)*SUM(Fasering!$D$5:$D$10)</f>
        <v>3329.7115341120634</v>
      </c>
      <c r="AT24" s="9">
        <f>($AK$2+(N24+AF24)*12*7.57%)*SUM(Fasering!$D$5:$D$11)</f>
        <v>4544.7289239945549</v>
      </c>
      <c r="AU24" s="82">
        <f>($AK$2+(O24+AG24)*12*7.57%)*SUM(Fasering!$D$5:$D$12)</f>
        <v>5941.9523176498014</v>
      </c>
    </row>
    <row r="25" spans="1:47" x14ac:dyDescent="0.3">
      <c r="A25" s="32">
        <f t="shared" si="8"/>
        <v>17</v>
      </c>
      <c r="B25" s="129">
        <v>54753.57</v>
      </c>
      <c r="C25" s="130"/>
      <c r="D25" s="129">
        <f t="shared" si="0"/>
        <v>76665.948713999998</v>
      </c>
      <c r="E25" s="131">
        <f t="shared" si="1"/>
        <v>1900.4992256797859</v>
      </c>
      <c r="F25" s="129">
        <f t="shared" si="2"/>
        <v>6388.8290594999989</v>
      </c>
      <c r="G25" s="131">
        <f t="shared" si="3"/>
        <v>158.37493547331547</v>
      </c>
      <c r="H25" s="45">
        <f>'L4'!$H$10</f>
        <v>1760.59</v>
      </c>
      <c r="I25" s="45">
        <f>GEW!$E$12+($F25-GEW!$E$12)*SUM(Fasering!$D$5)</f>
        <v>1895.469409333333</v>
      </c>
      <c r="J25" s="45">
        <f>GEW!$E$12+($F25-GEW!$E$12)*SUM(Fasering!$D$5:$D$7)</f>
        <v>3057.2890723381706</v>
      </c>
      <c r="K25" s="45">
        <f>GEW!$E$12+($F25-GEW!$E$12)*SUM(Fasering!$D$5:$D$8)</f>
        <v>3723.896778183539</v>
      </c>
      <c r="L25" s="45">
        <f>GEW!$E$12+($F25-GEW!$E$12)*SUM(Fasering!$D$5:$D$9)</f>
        <v>4390.5044840289074</v>
      </c>
      <c r="M25" s="45">
        <f>GEW!$E$12+($F25-GEW!$E$12)*SUM(Fasering!$D$5:$D$10)</f>
        <v>5057.1121898742758</v>
      </c>
      <c r="N25" s="45">
        <f>GEW!$E$12+($F25-GEW!$E$12)*SUM(Fasering!$D$5:$D$11)</f>
        <v>5722.2213536546315</v>
      </c>
      <c r="O25" s="72">
        <f>GEW!$E$12+($F25-GEW!$E$12)*SUM(Fasering!$D$5:$D$12)</f>
        <v>6388.8290594999999</v>
      </c>
      <c r="P25" s="129">
        <f t="shared" si="4"/>
        <v>0</v>
      </c>
      <c r="Q25" s="131">
        <f t="shared" si="5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6"/>
        <v>0</v>
      </c>
      <c r="Z25" s="131">
        <f t="shared" si="7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753.86349092160299</v>
      </c>
      <c r="AJ25" s="112">
        <f>($AK$2+(K25+T25)*12*7.57%)*SUM(Fasering!$D$5:$D$8)</f>
        <v>1432.8090784788769</v>
      </c>
      <c r="AK25" s="9">
        <f>($AK$2+(L25+U25)*12*7.57%)*SUM(Fasering!$D$5:$D$9)</f>
        <v>2291.4250928756965</v>
      </c>
      <c r="AL25" s="9">
        <f>($AK$2+(M25+V25)*12*7.57%)*SUM(Fasering!$D$5:$D$10)</f>
        <v>3329.7115341120634</v>
      </c>
      <c r="AM25" s="9">
        <f>($AK$2+(N25+W25)*12*7.57%)*SUM(Fasering!$D$5:$D$11)</f>
        <v>4544.7289239945549</v>
      </c>
      <c r="AN25" s="82">
        <f>($AK$2+(O25+X25)*12*7.57%)*SUM(Fasering!$D$5:$D$12)</f>
        <v>5941.9523176498014</v>
      </c>
      <c r="AO25" s="5">
        <f>($AK$2+(I25+AA25)*12*7.57%)*SUM(Fasering!$D$5)</f>
        <v>0</v>
      </c>
      <c r="AP25" s="112">
        <f>($AK$2+(J25+AB25)*12*7.57%)*SUM(Fasering!$D$5:$D$7)</f>
        <v>753.86349092160299</v>
      </c>
      <c r="AQ25" s="112">
        <f>($AK$2+(K25+AC25)*12*7.57%)*SUM(Fasering!$D$5:$D$8)</f>
        <v>1432.8090784788769</v>
      </c>
      <c r="AR25" s="9">
        <f>($AK$2+(L25+AD25)*12*7.57%)*SUM(Fasering!$D$5:$D$9)</f>
        <v>2291.4250928756965</v>
      </c>
      <c r="AS25" s="9">
        <f>($AK$2+(M25+AE25)*12*7.57%)*SUM(Fasering!$D$5:$D$10)</f>
        <v>3329.7115341120634</v>
      </c>
      <c r="AT25" s="9">
        <f>($AK$2+(N25+AF25)*12*7.57%)*SUM(Fasering!$D$5:$D$11)</f>
        <v>4544.7289239945549</v>
      </c>
      <c r="AU25" s="82">
        <f>($AK$2+(O25+AG25)*12*7.57%)*SUM(Fasering!$D$5:$D$12)</f>
        <v>5941.9523176498014</v>
      </c>
    </row>
    <row r="26" spans="1:47" x14ac:dyDescent="0.3">
      <c r="A26" s="32">
        <f t="shared" si="8"/>
        <v>18</v>
      </c>
      <c r="B26" s="129">
        <v>56384.480000000003</v>
      </c>
      <c r="C26" s="130"/>
      <c r="D26" s="129">
        <f t="shared" si="0"/>
        <v>78949.548895999993</v>
      </c>
      <c r="E26" s="131">
        <f t="shared" si="1"/>
        <v>1957.1081955086649</v>
      </c>
      <c r="F26" s="129">
        <f t="shared" si="2"/>
        <v>6579.1290746666664</v>
      </c>
      <c r="G26" s="131">
        <f t="shared" si="3"/>
        <v>163.09234962572208</v>
      </c>
      <c r="H26" s="45">
        <f>'L4'!$H$10</f>
        <v>1760.59</v>
      </c>
      <c r="I26" s="45">
        <f>GEW!$E$12+($F26-GEW!$E$12)*SUM(Fasering!$D$5)</f>
        <v>1895.469409333333</v>
      </c>
      <c r="J26" s="45">
        <f>GEW!$E$12+($F26-GEW!$E$12)*SUM(Fasering!$D$5:$D$7)</f>
        <v>3106.4937469478587</v>
      </c>
      <c r="K26" s="45">
        <f>GEW!$E$12+($F26-GEW!$E$12)*SUM(Fasering!$D$5:$D$8)</f>
        <v>3801.3332139717222</v>
      </c>
      <c r="L26" s="45">
        <f>GEW!$E$12+($F26-GEW!$E$12)*SUM(Fasering!$D$5:$D$9)</f>
        <v>4496.1726809955862</v>
      </c>
      <c r="M26" s="45">
        <f>GEW!$E$12+($F26-GEW!$E$12)*SUM(Fasering!$D$5:$D$10)</f>
        <v>5191.0121480194493</v>
      </c>
      <c r="N26" s="45">
        <f>GEW!$E$12+($F26-GEW!$E$12)*SUM(Fasering!$D$5:$D$11)</f>
        <v>5884.2896076428042</v>
      </c>
      <c r="O26" s="72">
        <f>GEW!$E$12+($F26-GEW!$E$12)*SUM(Fasering!$D$5:$D$12)</f>
        <v>6579.1290746666673</v>
      </c>
      <c r="P26" s="129">
        <f t="shared" si="4"/>
        <v>0</v>
      </c>
      <c r="Q26" s="131">
        <f t="shared" si="5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6"/>
        <v>0</v>
      </c>
      <c r="Z26" s="131">
        <f t="shared" si="7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765.42064839846137</v>
      </c>
      <c r="AJ26" s="112">
        <f>($AK$2+(K26+T26)*12*7.57%)*SUM(Fasering!$D$5:$D$8)</f>
        <v>1461.4329921311414</v>
      </c>
      <c r="AK26" s="9">
        <f>($AK$2+(L26+U26)*12*7.57%)*SUM(Fasering!$D$5:$D$9)</f>
        <v>2344.7250545505717</v>
      </c>
      <c r="AL26" s="9">
        <f>($AK$2+(M26+V26)*12*7.57%)*SUM(Fasering!$D$5:$D$10)</f>
        <v>3415.2968356567512</v>
      </c>
      <c r="AM26" s="9">
        <f>($AK$2+(N26+W26)*12*7.57%)*SUM(Fasering!$D$5:$D$11)</f>
        <v>4670.1106399864684</v>
      </c>
      <c r="AN26" s="82">
        <f>($AK$2+(O26+X26)*12*7.57%)*SUM(Fasering!$D$5:$D$12)</f>
        <v>6114.8208514272019</v>
      </c>
      <c r="AO26" s="5">
        <f>($AK$2+(I26+AA26)*12*7.57%)*SUM(Fasering!$D$5)</f>
        <v>0</v>
      </c>
      <c r="AP26" s="112">
        <f>($AK$2+(J26+AB26)*12*7.57%)*SUM(Fasering!$D$5:$D$7)</f>
        <v>765.42064839846137</v>
      </c>
      <c r="AQ26" s="112">
        <f>($AK$2+(K26+AC26)*12*7.57%)*SUM(Fasering!$D$5:$D$8)</f>
        <v>1461.4329921311414</v>
      </c>
      <c r="AR26" s="9">
        <f>($AK$2+(L26+AD26)*12*7.57%)*SUM(Fasering!$D$5:$D$9)</f>
        <v>2344.7250545505717</v>
      </c>
      <c r="AS26" s="9">
        <f>($AK$2+(M26+AE26)*12*7.57%)*SUM(Fasering!$D$5:$D$10)</f>
        <v>3415.2968356567512</v>
      </c>
      <c r="AT26" s="9">
        <f>($AK$2+(N26+AF26)*12*7.57%)*SUM(Fasering!$D$5:$D$11)</f>
        <v>4670.1106399864684</v>
      </c>
      <c r="AU26" s="82">
        <f>($AK$2+(O26+AG26)*12*7.57%)*SUM(Fasering!$D$5:$D$12)</f>
        <v>6114.8208514272019</v>
      </c>
    </row>
    <row r="27" spans="1:47" x14ac:dyDescent="0.3">
      <c r="A27" s="32">
        <f t="shared" si="8"/>
        <v>19</v>
      </c>
      <c r="B27" s="129">
        <v>56384.480000000003</v>
      </c>
      <c r="C27" s="130"/>
      <c r="D27" s="129">
        <f t="shared" si="0"/>
        <v>78949.548895999993</v>
      </c>
      <c r="E27" s="131">
        <f t="shared" si="1"/>
        <v>1957.1081955086649</v>
      </c>
      <c r="F27" s="129">
        <f t="shared" si="2"/>
        <v>6579.1290746666664</v>
      </c>
      <c r="G27" s="131">
        <f t="shared" si="3"/>
        <v>163.09234962572208</v>
      </c>
      <c r="H27" s="45">
        <f>'L4'!$H$10</f>
        <v>1760.59</v>
      </c>
      <c r="I27" s="45">
        <f>GEW!$E$12+($F27-GEW!$E$12)*SUM(Fasering!$D$5)</f>
        <v>1895.469409333333</v>
      </c>
      <c r="J27" s="45">
        <f>GEW!$E$12+($F27-GEW!$E$12)*SUM(Fasering!$D$5:$D$7)</f>
        <v>3106.4937469478587</v>
      </c>
      <c r="K27" s="45">
        <f>GEW!$E$12+($F27-GEW!$E$12)*SUM(Fasering!$D$5:$D$8)</f>
        <v>3801.3332139717222</v>
      </c>
      <c r="L27" s="45">
        <f>GEW!$E$12+($F27-GEW!$E$12)*SUM(Fasering!$D$5:$D$9)</f>
        <v>4496.1726809955862</v>
      </c>
      <c r="M27" s="45">
        <f>GEW!$E$12+($F27-GEW!$E$12)*SUM(Fasering!$D$5:$D$10)</f>
        <v>5191.0121480194493</v>
      </c>
      <c r="N27" s="45">
        <f>GEW!$E$12+($F27-GEW!$E$12)*SUM(Fasering!$D$5:$D$11)</f>
        <v>5884.2896076428042</v>
      </c>
      <c r="O27" s="72">
        <f>GEW!$E$12+($F27-GEW!$E$12)*SUM(Fasering!$D$5:$D$12)</f>
        <v>6579.1290746666673</v>
      </c>
      <c r="P27" s="129">
        <f t="shared" si="4"/>
        <v>0</v>
      </c>
      <c r="Q27" s="131">
        <f t="shared" si="5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6"/>
        <v>0</v>
      </c>
      <c r="Z27" s="131">
        <f t="shared" si="7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765.42064839846137</v>
      </c>
      <c r="AJ27" s="112">
        <f>($AK$2+(K27+T27)*12*7.57%)*SUM(Fasering!$D$5:$D$8)</f>
        <v>1461.4329921311414</v>
      </c>
      <c r="AK27" s="9">
        <f>($AK$2+(L27+U27)*12*7.57%)*SUM(Fasering!$D$5:$D$9)</f>
        <v>2344.7250545505717</v>
      </c>
      <c r="AL27" s="9">
        <f>($AK$2+(M27+V27)*12*7.57%)*SUM(Fasering!$D$5:$D$10)</f>
        <v>3415.2968356567512</v>
      </c>
      <c r="AM27" s="9">
        <f>($AK$2+(N27+W27)*12*7.57%)*SUM(Fasering!$D$5:$D$11)</f>
        <v>4670.1106399864684</v>
      </c>
      <c r="AN27" s="82">
        <f>($AK$2+(O27+X27)*12*7.57%)*SUM(Fasering!$D$5:$D$12)</f>
        <v>6114.8208514272019</v>
      </c>
      <c r="AO27" s="5">
        <f>($AK$2+(I27+AA27)*12*7.57%)*SUM(Fasering!$D$5)</f>
        <v>0</v>
      </c>
      <c r="AP27" s="112">
        <f>($AK$2+(J27+AB27)*12*7.57%)*SUM(Fasering!$D$5:$D$7)</f>
        <v>765.42064839846137</v>
      </c>
      <c r="AQ27" s="112">
        <f>($AK$2+(K27+AC27)*12*7.57%)*SUM(Fasering!$D$5:$D$8)</f>
        <v>1461.4329921311414</v>
      </c>
      <c r="AR27" s="9">
        <f>($AK$2+(L27+AD27)*12*7.57%)*SUM(Fasering!$D$5:$D$9)</f>
        <v>2344.7250545505717</v>
      </c>
      <c r="AS27" s="9">
        <f>($AK$2+(M27+AE27)*12*7.57%)*SUM(Fasering!$D$5:$D$10)</f>
        <v>3415.2968356567512</v>
      </c>
      <c r="AT27" s="9">
        <f>($AK$2+(N27+AF27)*12*7.57%)*SUM(Fasering!$D$5:$D$11)</f>
        <v>4670.1106399864684</v>
      </c>
      <c r="AU27" s="82">
        <f>($AK$2+(O27+AG27)*12*7.57%)*SUM(Fasering!$D$5:$D$12)</f>
        <v>6114.8208514272019</v>
      </c>
    </row>
    <row r="28" spans="1:47" x14ac:dyDescent="0.3">
      <c r="A28" s="32">
        <f t="shared" si="8"/>
        <v>20</v>
      </c>
      <c r="B28" s="129">
        <v>58015.39</v>
      </c>
      <c r="C28" s="130"/>
      <c r="D28" s="129">
        <f t="shared" si="0"/>
        <v>81233.149077999988</v>
      </c>
      <c r="E28" s="131">
        <f t="shared" si="1"/>
        <v>2013.717165337544</v>
      </c>
      <c r="F28" s="129">
        <f t="shared" si="2"/>
        <v>6769.4290898333329</v>
      </c>
      <c r="G28" s="131">
        <f t="shared" si="3"/>
        <v>167.80976377812868</v>
      </c>
      <c r="H28" s="45">
        <f>'L4'!$H$10</f>
        <v>1760.59</v>
      </c>
      <c r="I28" s="45">
        <f>GEW!$E$12+($F28-GEW!$E$12)*SUM(Fasering!$D$5)</f>
        <v>1895.469409333333</v>
      </c>
      <c r="J28" s="45">
        <f>GEW!$E$12+($F28-GEW!$E$12)*SUM(Fasering!$D$5:$D$7)</f>
        <v>3155.6984215575467</v>
      </c>
      <c r="K28" s="45">
        <f>GEW!$E$12+($F28-GEW!$E$12)*SUM(Fasering!$D$5:$D$8)</f>
        <v>3878.769649759905</v>
      </c>
      <c r="L28" s="45">
        <f>GEW!$E$12+($F28-GEW!$E$12)*SUM(Fasering!$D$5:$D$9)</f>
        <v>4601.8408779622632</v>
      </c>
      <c r="M28" s="45">
        <f>GEW!$E$12+($F28-GEW!$E$12)*SUM(Fasering!$D$5:$D$10)</f>
        <v>5324.9121061646219</v>
      </c>
      <c r="N28" s="45">
        <f>GEW!$E$12+($F28-GEW!$E$12)*SUM(Fasering!$D$5:$D$11)</f>
        <v>6046.357861630976</v>
      </c>
      <c r="O28" s="72">
        <f>GEW!$E$12+($F28-GEW!$E$12)*SUM(Fasering!$D$5:$D$12)</f>
        <v>6769.4290898333338</v>
      </c>
      <c r="P28" s="129">
        <f t="shared" si="4"/>
        <v>0</v>
      </c>
      <c r="Q28" s="131">
        <f t="shared" si="5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6"/>
        <v>0</v>
      </c>
      <c r="Z28" s="131">
        <f t="shared" si="7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776.97780587531963</v>
      </c>
      <c r="AJ28" s="112">
        <f>($AK$2+(K28+T28)*12*7.57%)*SUM(Fasering!$D$5:$D$8)</f>
        <v>1490.0569057834059</v>
      </c>
      <c r="AK28" s="9">
        <f>($AK$2+(L28+U28)*12*7.57%)*SUM(Fasering!$D$5:$D$9)</f>
        <v>2398.0250162254456</v>
      </c>
      <c r="AL28" s="9">
        <f>($AK$2+(M28+V28)*12*7.57%)*SUM(Fasering!$D$5:$D$10)</f>
        <v>3500.882137201439</v>
      </c>
      <c r="AM28" s="9">
        <f>($AK$2+(N28+W28)*12*7.57%)*SUM(Fasering!$D$5:$D$11)</f>
        <v>4795.4923559783811</v>
      </c>
      <c r="AN28" s="82">
        <f>($AK$2+(O28+X28)*12*7.57%)*SUM(Fasering!$D$5:$D$12)</f>
        <v>6287.6893852046023</v>
      </c>
      <c r="AO28" s="5">
        <f>($AK$2+(I28+AA28)*12*7.57%)*SUM(Fasering!$D$5)</f>
        <v>0</v>
      </c>
      <c r="AP28" s="112">
        <f>($AK$2+(J28+AB28)*12*7.57%)*SUM(Fasering!$D$5:$D$7)</f>
        <v>776.97780587531963</v>
      </c>
      <c r="AQ28" s="112">
        <f>($AK$2+(K28+AC28)*12*7.57%)*SUM(Fasering!$D$5:$D$8)</f>
        <v>1490.0569057834059</v>
      </c>
      <c r="AR28" s="9">
        <f>($AK$2+(L28+AD28)*12*7.57%)*SUM(Fasering!$D$5:$D$9)</f>
        <v>2398.0250162254456</v>
      </c>
      <c r="AS28" s="9">
        <f>($AK$2+(M28+AE28)*12*7.57%)*SUM(Fasering!$D$5:$D$10)</f>
        <v>3500.882137201439</v>
      </c>
      <c r="AT28" s="9">
        <f>($AK$2+(N28+AF28)*12*7.57%)*SUM(Fasering!$D$5:$D$11)</f>
        <v>4795.4923559783811</v>
      </c>
      <c r="AU28" s="82">
        <f>($AK$2+(O28+AG28)*12*7.57%)*SUM(Fasering!$D$5:$D$12)</f>
        <v>6287.6893852046023</v>
      </c>
    </row>
    <row r="29" spans="1:47" x14ac:dyDescent="0.3">
      <c r="A29" s="32">
        <f t="shared" si="8"/>
        <v>21</v>
      </c>
      <c r="B29" s="129">
        <v>58015.39</v>
      </c>
      <c r="C29" s="130"/>
      <c r="D29" s="129">
        <f t="shared" si="0"/>
        <v>81233.149077999988</v>
      </c>
      <c r="E29" s="131">
        <f t="shared" si="1"/>
        <v>2013.717165337544</v>
      </c>
      <c r="F29" s="129">
        <f t="shared" si="2"/>
        <v>6769.4290898333329</v>
      </c>
      <c r="G29" s="131">
        <f t="shared" si="3"/>
        <v>167.80976377812868</v>
      </c>
      <c r="H29" s="45">
        <f>'L4'!$H$10</f>
        <v>1760.59</v>
      </c>
      <c r="I29" s="45">
        <f>GEW!$E$12+($F29-GEW!$E$12)*SUM(Fasering!$D$5)</f>
        <v>1895.469409333333</v>
      </c>
      <c r="J29" s="45">
        <f>GEW!$E$12+($F29-GEW!$E$12)*SUM(Fasering!$D$5:$D$7)</f>
        <v>3155.6984215575467</v>
      </c>
      <c r="K29" s="45">
        <f>GEW!$E$12+($F29-GEW!$E$12)*SUM(Fasering!$D$5:$D$8)</f>
        <v>3878.769649759905</v>
      </c>
      <c r="L29" s="45">
        <f>GEW!$E$12+($F29-GEW!$E$12)*SUM(Fasering!$D$5:$D$9)</f>
        <v>4601.8408779622632</v>
      </c>
      <c r="M29" s="45">
        <f>GEW!$E$12+($F29-GEW!$E$12)*SUM(Fasering!$D$5:$D$10)</f>
        <v>5324.9121061646219</v>
      </c>
      <c r="N29" s="45">
        <f>GEW!$E$12+($F29-GEW!$E$12)*SUM(Fasering!$D$5:$D$11)</f>
        <v>6046.357861630976</v>
      </c>
      <c r="O29" s="72">
        <f>GEW!$E$12+($F29-GEW!$E$12)*SUM(Fasering!$D$5:$D$12)</f>
        <v>6769.4290898333338</v>
      </c>
      <c r="P29" s="129">
        <f t="shared" si="4"/>
        <v>0</v>
      </c>
      <c r="Q29" s="131">
        <f t="shared" si="5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6"/>
        <v>0</v>
      </c>
      <c r="Z29" s="131">
        <f t="shared" si="7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776.97780587531963</v>
      </c>
      <c r="AJ29" s="112">
        <f>($AK$2+(K29+T29)*12*7.57%)*SUM(Fasering!$D$5:$D$8)</f>
        <v>1490.0569057834059</v>
      </c>
      <c r="AK29" s="9">
        <f>($AK$2+(L29+U29)*12*7.57%)*SUM(Fasering!$D$5:$D$9)</f>
        <v>2398.0250162254456</v>
      </c>
      <c r="AL29" s="9">
        <f>($AK$2+(M29+V29)*12*7.57%)*SUM(Fasering!$D$5:$D$10)</f>
        <v>3500.882137201439</v>
      </c>
      <c r="AM29" s="9">
        <f>($AK$2+(N29+W29)*12*7.57%)*SUM(Fasering!$D$5:$D$11)</f>
        <v>4795.4923559783811</v>
      </c>
      <c r="AN29" s="82">
        <f>($AK$2+(O29+X29)*12*7.57%)*SUM(Fasering!$D$5:$D$12)</f>
        <v>6287.6893852046023</v>
      </c>
      <c r="AO29" s="5">
        <f>($AK$2+(I29+AA29)*12*7.57%)*SUM(Fasering!$D$5)</f>
        <v>0</v>
      </c>
      <c r="AP29" s="112">
        <f>($AK$2+(J29+AB29)*12*7.57%)*SUM(Fasering!$D$5:$D$7)</f>
        <v>776.97780587531963</v>
      </c>
      <c r="AQ29" s="112">
        <f>($AK$2+(K29+AC29)*12*7.57%)*SUM(Fasering!$D$5:$D$8)</f>
        <v>1490.0569057834059</v>
      </c>
      <c r="AR29" s="9">
        <f>($AK$2+(L29+AD29)*12*7.57%)*SUM(Fasering!$D$5:$D$9)</f>
        <v>2398.0250162254456</v>
      </c>
      <c r="AS29" s="9">
        <f>($AK$2+(M29+AE29)*12*7.57%)*SUM(Fasering!$D$5:$D$10)</f>
        <v>3500.882137201439</v>
      </c>
      <c r="AT29" s="9">
        <f>($AK$2+(N29+AF29)*12*7.57%)*SUM(Fasering!$D$5:$D$11)</f>
        <v>4795.4923559783811</v>
      </c>
      <c r="AU29" s="82">
        <f>($AK$2+(O29+AG29)*12*7.57%)*SUM(Fasering!$D$5:$D$12)</f>
        <v>6287.6893852046023</v>
      </c>
    </row>
    <row r="30" spans="1:47" x14ac:dyDescent="0.3">
      <c r="A30" s="32">
        <f t="shared" si="8"/>
        <v>22</v>
      </c>
      <c r="B30" s="129">
        <v>59645.91</v>
      </c>
      <c r="C30" s="130"/>
      <c r="D30" s="129">
        <f t="shared" si="0"/>
        <v>83516.203181999997</v>
      </c>
      <c r="E30" s="131">
        <f t="shared" si="1"/>
        <v>2070.3125982464012</v>
      </c>
      <c r="F30" s="129">
        <f t="shared" si="2"/>
        <v>6959.6835984999998</v>
      </c>
      <c r="G30" s="131">
        <f t="shared" si="3"/>
        <v>172.52604985386677</v>
      </c>
      <c r="H30" s="45">
        <f>'L4'!$H$10</f>
        <v>1760.59</v>
      </c>
      <c r="I30" s="45">
        <f>GEW!$E$12+($F30-GEW!$E$12)*SUM(Fasering!$D$5)</f>
        <v>1895.469409333333</v>
      </c>
      <c r="J30" s="45">
        <f>GEW!$E$12+($F30-GEW!$E$12)*SUM(Fasering!$D$5:$D$7)</f>
        <v>3204.8913298385605</v>
      </c>
      <c r="K30" s="45">
        <f>GEW!$E$12+($F30-GEW!$E$12)*SUM(Fasering!$D$5:$D$8)</f>
        <v>3956.1875681498514</v>
      </c>
      <c r="L30" s="45">
        <f>GEW!$E$12+($F30-GEW!$E$12)*SUM(Fasering!$D$5:$D$9)</f>
        <v>4707.4838064611431</v>
      </c>
      <c r="M30" s="45">
        <f>GEW!$E$12+($F30-GEW!$E$12)*SUM(Fasering!$D$5:$D$10)</f>
        <v>5458.7800447724339</v>
      </c>
      <c r="N30" s="45">
        <f>GEW!$E$12+($F30-GEW!$E$12)*SUM(Fasering!$D$5:$D$11)</f>
        <v>6208.3873601887099</v>
      </c>
      <c r="O30" s="72">
        <f>GEW!$E$12+($F30-GEW!$E$12)*SUM(Fasering!$D$5:$D$12)</f>
        <v>6959.6835985000007</v>
      </c>
      <c r="P30" s="129">
        <f t="shared" si="4"/>
        <v>0</v>
      </c>
      <c r="Q30" s="131">
        <f t="shared" si="5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6"/>
        <v>0</v>
      </c>
      <c r="Z30" s="131">
        <f t="shared" si="7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788.5321996856261</v>
      </c>
      <c r="AJ30" s="112">
        <f>($AK$2+(K30+T30)*12*7.57%)*SUM(Fasering!$D$5:$D$8)</f>
        <v>1518.6739745905688</v>
      </c>
      <c r="AK30" s="9">
        <f>($AK$2+(L30+U30)*12*7.57%)*SUM(Fasering!$D$5:$D$9)</f>
        <v>2451.3122322644158</v>
      </c>
      <c r="AL30" s="9">
        <f>($AK$2+(M30+V30)*12*7.57%)*SUM(Fasering!$D$5:$D$10)</f>
        <v>3586.4469727071655</v>
      </c>
      <c r="AM30" s="9">
        <f>($AK$2+(N30+W30)*12*7.57%)*SUM(Fasering!$D$5:$D$11)</f>
        <v>4920.8440894027462</v>
      </c>
      <c r="AN30" s="82">
        <f>($AK$2+(O30+X30)*12*7.57%)*SUM(Fasering!$D$5:$D$12)</f>
        <v>6460.5165808774036</v>
      </c>
      <c r="AO30" s="5">
        <f>($AK$2+(I30+AA30)*12*7.57%)*SUM(Fasering!$D$5)</f>
        <v>0</v>
      </c>
      <c r="AP30" s="112">
        <f>($AK$2+(J30+AB30)*12*7.57%)*SUM(Fasering!$D$5:$D$7)</f>
        <v>788.5321996856261</v>
      </c>
      <c r="AQ30" s="112">
        <f>($AK$2+(K30+AC30)*12*7.57%)*SUM(Fasering!$D$5:$D$8)</f>
        <v>1518.6739745905688</v>
      </c>
      <c r="AR30" s="9">
        <f>($AK$2+(L30+AD30)*12*7.57%)*SUM(Fasering!$D$5:$D$9)</f>
        <v>2451.3122322644158</v>
      </c>
      <c r="AS30" s="9">
        <f>($AK$2+(M30+AE30)*12*7.57%)*SUM(Fasering!$D$5:$D$10)</f>
        <v>3586.4469727071655</v>
      </c>
      <c r="AT30" s="9">
        <f>($AK$2+(N30+AF30)*12*7.57%)*SUM(Fasering!$D$5:$D$11)</f>
        <v>4920.8440894027462</v>
      </c>
      <c r="AU30" s="82">
        <f>($AK$2+(O30+AG30)*12*7.57%)*SUM(Fasering!$D$5:$D$12)</f>
        <v>6460.5165808774036</v>
      </c>
    </row>
    <row r="31" spans="1:47" x14ac:dyDescent="0.3">
      <c r="A31" s="32">
        <f t="shared" si="8"/>
        <v>23</v>
      </c>
      <c r="B31" s="129">
        <v>59645.91</v>
      </c>
      <c r="C31" s="130"/>
      <c r="D31" s="129">
        <f t="shared" si="0"/>
        <v>83516.203181999997</v>
      </c>
      <c r="E31" s="131">
        <f t="shared" si="1"/>
        <v>2070.3125982464012</v>
      </c>
      <c r="F31" s="129">
        <f t="shared" si="2"/>
        <v>6959.6835984999998</v>
      </c>
      <c r="G31" s="131">
        <f t="shared" si="3"/>
        <v>172.52604985386677</v>
      </c>
      <c r="H31" s="45">
        <f>'L4'!$H$10</f>
        <v>1760.59</v>
      </c>
      <c r="I31" s="45">
        <f>GEW!$E$12+($F31-GEW!$E$12)*SUM(Fasering!$D$5)</f>
        <v>1895.469409333333</v>
      </c>
      <c r="J31" s="45">
        <f>GEW!$E$12+($F31-GEW!$E$12)*SUM(Fasering!$D$5:$D$7)</f>
        <v>3204.8913298385605</v>
      </c>
      <c r="K31" s="45">
        <f>GEW!$E$12+($F31-GEW!$E$12)*SUM(Fasering!$D$5:$D$8)</f>
        <v>3956.1875681498514</v>
      </c>
      <c r="L31" s="45">
        <f>GEW!$E$12+($F31-GEW!$E$12)*SUM(Fasering!$D$5:$D$9)</f>
        <v>4707.4838064611431</v>
      </c>
      <c r="M31" s="45">
        <f>GEW!$E$12+($F31-GEW!$E$12)*SUM(Fasering!$D$5:$D$10)</f>
        <v>5458.7800447724339</v>
      </c>
      <c r="N31" s="45">
        <f>GEW!$E$12+($F31-GEW!$E$12)*SUM(Fasering!$D$5:$D$11)</f>
        <v>6208.3873601887099</v>
      </c>
      <c r="O31" s="72">
        <f>GEW!$E$12+($F31-GEW!$E$12)*SUM(Fasering!$D$5:$D$12)</f>
        <v>6959.6835985000007</v>
      </c>
      <c r="P31" s="129">
        <f t="shared" si="4"/>
        <v>0</v>
      </c>
      <c r="Q31" s="131">
        <f t="shared" si="5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6"/>
        <v>0</v>
      </c>
      <c r="Z31" s="131">
        <f t="shared" si="7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788.5321996856261</v>
      </c>
      <c r="AJ31" s="112">
        <f>($AK$2+(K31+T31)*12*7.57%)*SUM(Fasering!$D$5:$D$8)</f>
        <v>1518.6739745905688</v>
      </c>
      <c r="AK31" s="9">
        <f>($AK$2+(L31+U31)*12*7.57%)*SUM(Fasering!$D$5:$D$9)</f>
        <v>2451.3122322644158</v>
      </c>
      <c r="AL31" s="9">
        <f>($AK$2+(M31+V31)*12*7.57%)*SUM(Fasering!$D$5:$D$10)</f>
        <v>3586.4469727071655</v>
      </c>
      <c r="AM31" s="9">
        <f>($AK$2+(N31+W31)*12*7.57%)*SUM(Fasering!$D$5:$D$11)</f>
        <v>4920.8440894027462</v>
      </c>
      <c r="AN31" s="82">
        <f>($AK$2+(O31+X31)*12*7.57%)*SUM(Fasering!$D$5:$D$12)</f>
        <v>6460.5165808774036</v>
      </c>
      <c r="AO31" s="5">
        <f>($AK$2+(I31+AA31)*12*7.57%)*SUM(Fasering!$D$5)</f>
        <v>0</v>
      </c>
      <c r="AP31" s="112">
        <f>($AK$2+(J31+AB31)*12*7.57%)*SUM(Fasering!$D$5:$D$7)</f>
        <v>788.5321996856261</v>
      </c>
      <c r="AQ31" s="112">
        <f>($AK$2+(K31+AC31)*12*7.57%)*SUM(Fasering!$D$5:$D$8)</f>
        <v>1518.6739745905688</v>
      </c>
      <c r="AR31" s="9">
        <f>($AK$2+(L31+AD31)*12*7.57%)*SUM(Fasering!$D$5:$D$9)</f>
        <v>2451.3122322644158</v>
      </c>
      <c r="AS31" s="9">
        <f>($AK$2+(M31+AE31)*12*7.57%)*SUM(Fasering!$D$5:$D$10)</f>
        <v>3586.4469727071655</v>
      </c>
      <c r="AT31" s="9">
        <f>($AK$2+(N31+AF31)*12*7.57%)*SUM(Fasering!$D$5:$D$11)</f>
        <v>4920.8440894027462</v>
      </c>
      <c r="AU31" s="82">
        <f>($AK$2+(O31+AG31)*12*7.57%)*SUM(Fasering!$D$5:$D$12)</f>
        <v>6460.5165808774036</v>
      </c>
    </row>
    <row r="32" spans="1:47" x14ac:dyDescent="0.3">
      <c r="A32" s="32">
        <f t="shared" si="8"/>
        <v>24</v>
      </c>
      <c r="B32" s="129">
        <v>59645.91</v>
      </c>
      <c r="C32" s="130"/>
      <c r="D32" s="129">
        <f t="shared" si="0"/>
        <v>83516.203181999997</v>
      </c>
      <c r="E32" s="131">
        <f t="shared" si="1"/>
        <v>2070.3125982464012</v>
      </c>
      <c r="F32" s="129">
        <f t="shared" si="2"/>
        <v>6959.6835984999998</v>
      </c>
      <c r="G32" s="131">
        <f t="shared" si="3"/>
        <v>172.52604985386677</v>
      </c>
      <c r="H32" s="45">
        <f>'L4'!$H$10</f>
        <v>1760.59</v>
      </c>
      <c r="I32" s="45">
        <f>GEW!$E$12+($F32-GEW!$E$12)*SUM(Fasering!$D$5)</f>
        <v>1895.469409333333</v>
      </c>
      <c r="J32" s="45">
        <f>GEW!$E$12+($F32-GEW!$E$12)*SUM(Fasering!$D$5:$D$7)</f>
        <v>3204.8913298385605</v>
      </c>
      <c r="K32" s="45">
        <f>GEW!$E$12+($F32-GEW!$E$12)*SUM(Fasering!$D$5:$D$8)</f>
        <v>3956.1875681498514</v>
      </c>
      <c r="L32" s="45">
        <f>GEW!$E$12+($F32-GEW!$E$12)*SUM(Fasering!$D$5:$D$9)</f>
        <v>4707.4838064611431</v>
      </c>
      <c r="M32" s="45">
        <f>GEW!$E$12+($F32-GEW!$E$12)*SUM(Fasering!$D$5:$D$10)</f>
        <v>5458.7800447724339</v>
      </c>
      <c r="N32" s="45">
        <f>GEW!$E$12+($F32-GEW!$E$12)*SUM(Fasering!$D$5:$D$11)</f>
        <v>6208.3873601887099</v>
      </c>
      <c r="O32" s="72">
        <f>GEW!$E$12+($F32-GEW!$E$12)*SUM(Fasering!$D$5:$D$12)</f>
        <v>6959.6835985000007</v>
      </c>
      <c r="P32" s="129">
        <f t="shared" si="4"/>
        <v>0</v>
      </c>
      <c r="Q32" s="131">
        <f t="shared" si="5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6"/>
        <v>0</v>
      </c>
      <c r="Z32" s="131">
        <f t="shared" si="7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788.5321996856261</v>
      </c>
      <c r="AJ32" s="112">
        <f>($AK$2+(K32+T32)*12*7.57%)*SUM(Fasering!$D$5:$D$8)</f>
        <v>1518.6739745905688</v>
      </c>
      <c r="AK32" s="9">
        <f>($AK$2+(L32+U32)*12*7.57%)*SUM(Fasering!$D$5:$D$9)</f>
        <v>2451.3122322644158</v>
      </c>
      <c r="AL32" s="9">
        <f>($AK$2+(M32+V32)*12*7.57%)*SUM(Fasering!$D$5:$D$10)</f>
        <v>3586.4469727071655</v>
      </c>
      <c r="AM32" s="9">
        <f>($AK$2+(N32+W32)*12*7.57%)*SUM(Fasering!$D$5:$D$11)</f>
        <v>4920.8440894027462</v>
      </c>
      <c r="AN32" s="82">
        <f>($AK$2+(O32+X32)*12*7.57%)*SUM(Fasering!$D$5:$D$12)</f>
        <v>6460.5165808774036</v>
      </c>
      <c r="AO32" s="5">
        <f>($AK$2+(I32+AA32)*12*7.57%)*SUM(Fasering!$D$5)</f>
        <v>0</v>
      </c>
      <c r="AP32" s="112">
        <f>($AK$2+(J32+AB32)*12*7.57%)*SUM(Fasering!$D$5:$D$7)</f>
        <v>788.5321996856261</v>
      </c>
      <c r="AQ32" s="112">
        <f>($AK$2+(K32+AC32)*12*7.57%)*SUM(Fasering!$D$5:$D$8)</f>
        <v>1518.6739745905688</v>
      </c>
      <c r="AR32" s="9">
        <f>($AK$2+(L32+AD32)*12*7.57%)*SUM(Fasering!$D$5:$D$9)</f>
        <v>2451.3122322644158</v>
      </c>
      <c r="AS32" s="9">
        <f>($AK$2+(M32+AE32)*12*7.57%)*SUM(Fasering!$D$5:$D$10)</f>
        <v>3586.4469727071655</v>
      </c>
      <c r="AT32" s="9">
        <f>($AK$2+(N32+AF32)*12*7.57%)*SUM(Fasering!$D$5:$D$11)</f>
        <v>4920.8440894027462</v>
      </c>
      <c r="AU32" s="82">
        <f>($AK$2+(O32+AG32)*12*7.57%)*SUM(Fasering!$D$5:$D$12)</f>
        <v>6460.5165808774036</v>
      </c>
    </row>
    <row r="33" spans="1:47" x14ac:dyDescent="0.3">
      <c r="A33" s="32">
        <f t="shared" si="8"/>
        <v>25</v>
      </c>
      <c r="B33" s="129">
        <v>59645.91</v>
      </c>
      <c r="C33" s="130"/>
      <c r="D33" s="129">
        <f t="shared" si="0"/>
        <v>83516.203181999997</v>
      </c>
      <c r="E33" s="131">
        <f t="shared" si="1"/>
        <v>2070.3125982464012</v>
      </c>
      <c r="F33" s="129">
        <f t="shared" si="2"/>
        <v>6959.6835984999998</v>
      </c>
      <c r="G33" s="131">
        <f t="shared" si="3"/>
        <v>172.52604985386677</v>
      </c>
      <c r="H33" s="45">
        <f>'L4'!$H$10</f>
        <v>1760.59</v>
      </c>
      <c r="I33" s="45">
        <f>GEW!$E$12+($F33-GEW!$E$12)*SUM(Fasering!$D$5)</f>
        <v>1895.469409333333</v>
      </c>
      <c r="J33" s="45">
        <f>GEW!$E$12+($F33-GEW!$E$12)*SUM(Fasering!$D$5:$D$7)</f>
        <v>3204.8913298385605</v>
      </c>
      <c r="K33" s="45">
        <f>GEW!$E$12+($F33-GEW!$E$12)*SUM(Fasering!$D$5:$D$8)</f>
        <v>3956.1875681498514</v>
      </c>
      <c r="L33" s="45">
        <f>GEW!$E$12+($F33-GEW!$E$12)*SUM(Fasering!$D$5:$D$9)</f>
        <v>4707.4838064611431</v>
      </c>
      <c r="M33" s="45">
        <f>GEW!$E$12+($F33-GEW!$E$12)*SUM(Fasering!$D$5:$D$10)</f>
        <v>5458.7800447724339</v>
      </c>
      <c r="N33" s="45">
        <f>GEW!$E$12+($F33-GEW!$E$12)*SUM(Fasering!$D$5:$D$11)</f>
        <v>6208.3873601887099</v>
      </c>
      <c r="O33" s="72">
        <f>GEW!$E$12+($F33-GEW!$E$12)*SUM(Fasering!$D$5:$D$12)</f>
        <v>6959.6835985000007</v>
      </c>
      <c r="P33" s="129">
        <f t="shared" si="4"/>
        <v>0</v>
      </c>
      <c r="Q33" s="131">
        <f t="shared" si="5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6"/>
        <v>0</v>
      </c>
      <c r="Z33" s="131">
        <f t="shared" si="7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788.5321996856261</v>
      </c>
      <c r="AJ33" s="112">
        <f>($AK$2+(K33+T33)*12*7.57%)*SUM(Fasering!$D$5:$D$8)</f>
        <v>1518.6739745905688</v>
      </c>
      <c r="AK33" s="9">
        <f>($AK$2+(L33+U33)*12*7.57%)*SUM(Fasering!$D$5:$D$9)</f>
        <v>2451.3122322644158</v>
      </c>
      <c r="AL33" s="9">
        <f>($AK$2+(M33+V33)*12*7.57%)*SUM(Fasering!$D$5:$D$10)</f>
        <v>3586.4469727071655</v>
      </c>
      <c r="AM33" s="9">
        <f>($AK$2+(N33+W33)*12*7.57%)*SUM(Fasering!$D$5:$D$11)</f>
        <v>4920.8440894027462</v>
      </c>
      <c r="AN33" s="82">
        <f>($AK$2+(O33+X33)*12*7.57%)*SUM(Fasering!$D$5:$D$12)</f>
        <v>6460.5165808774036</v>
      </c>
      <c r="AO33" s="5">
        <f>($AK$2+(I33+AA33)*12*7.57%)*SUM(Fasering!$D$5)</f>
        <v>0</v>
      </c>
      <c r="AP33" s="112">
        <f>($AK$2+(J33+AB33)*12*7.57%)*SUM(Fasering!$D$5:$D$7)</f>
        <v>788.5321996856261</v>
      </c>
      <c r="AQ33" s="112">
        <f>($AK$2+(K33+AC33)*12*7.57%)*SUM(Fasering!$D$5:$D$8)</f>
        <v>1518.6739745905688</v>
      </c>
      <c r="AR33" s="9">
        <f>($AK$2+(L33+AD33)*12*7.57%)*SUM(Fasering!$D$5:$D$9)</f>
        <v>2451.3122322644158</v>
      </c>
      <c r="AS33" s="9">
        <f>($AK$2+(M33+AE33)*12*7.57%)*SUM(Fasering!$D$5:$D$10)</f>
        <v>3586.4469727071655</v>
      </c>
      <c r="AT33" s="9">
        <f>($AK$2+(N33+AF33)*12*7.57%)*SUM(Fasering!$D$5:$D$11)</f>
        <v>4920.8440894027462</v>
      </c>
      <c r="AU33" s="82">
        <f>($AK$2+(O33+AG33)*12*7.57%)*SUM(Fasering!$D$5:$D$12)</f>
        <v>6460.5165808774036</v>
      </c>
    </row>
    <row r="34" spans="1:47" x14ac:dyDescent="0.3">
      <c r="A34" s="32">
        <f t="shared" si="8"/>
        <v>26</v>
      </c>
      <c r="B34" s="129">
        <v>59645.91</v>
      </c>
      <c r="C34" s="130"/>
      <c r="D34" s="129">
        <f t="shared" si="0"/>
        <v>83516.203181999997</v>
      </c>
      <c r="E34" s="131">
        <f t="shared" si="1"/>
        <v>2070.3125982464012</v>
      </c>
      <c r="F34" s="129">
        <f t="shared" si="2"/>
        <v>6959.6835984999998</v>
      </c>
      <c r="G34" s="131">
        <f t="shared" si="3"/>
        <v>172.52604985386677</v>
      </c>
      <c r="H34" s="45">
        <f>'L4'!$H$10</f>
        <v>1760.59</v>
      </c>
      <c r="I34" s="45">
        <f>GEW!$E$12+($F34-GEW!$E$12)*SUM(Fasering!$D$5)</f>
        <v>1895.469409333333</v>
      </c>
      <c r="J34" s="45">
        <f>GEW!$E$12+($F34-GEW!$E$12)*SUM(Fasering!$D$5:$D$7)</f>
        <v>3204.8913298385605</v>
      </c>
      <c r="K34" s="45">
        <f>GEW!$E$12+($F34-GEW!$E$12)*SUM(Fasering!$D$5:$D$8)</f>
        <v>3956.1875681498514</v>
      </c>
      <c r="L34" s="45">
        <f>GEW!$E$12+($F34-GEW!$E$12)*SUM(Fasering!$D$5:$D$9)</f>
        <v>4707.4838064611431</v>
      </c>
      <c r="M34" s="45">
        <f>GEW!$E$12+($F34-GEW!$E$12)*SUM(Fasering!$D$5:$D$10)</f>
        <v>5458.7800447724339</v>
      </c>
      <c r="N34" s="45">
        <f>GEW!$E$12+($F34-GEW!$E$12)*SUM(Fasering!$D$5:$D$11)</f>
        <v>6208.3873601887099</v>
      </c>
      <c r="O34" s="72">
        <f>GEW!$E$12+($F34-GEW!$E$12)*SUM(Fasering!$D$5:$D$12)</f>
        <v>6959.6835985000007</v>
      </c>
      <c r="P34" s="129">
        <f t="shared" si="4"/>
        <v>0</v>
      </c>
      <c r="Q34" s="131">
        <f t="shared" si="5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6"/>
        <v>0</v>
      </c>
      <c r="Z34" s="131">
        <f t="shared" si="7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788.5321996856261</v>
      </c>
      <c r="AJ34" s="112">
        <f>($AK$2+(K34+T34)*12*7.57%)*SUM(Fasering!$D$5:$D$8)</f>
        <v>1518.6739745905688</v>
      </c>
      <c r="AK34" s="9">
        <f>($AK$2+(L34+U34)*12*7.57%)*SUM(Fasering!$D$5:$D$9)</f>
        <v>2451.3122322644158</v>
      </c>
      <c r="AL34" s="9">
        <f>($AK$2+(M34+V34)*12*7.57%)*SUM(Fasering!$D$5:$D$10)</f>
        <v>3586.4469727071655</v>
      </c>
      <c r="AM34" s="9">
        <f>($AK$2+(N34+W34)*12*7.57%)*SUM(Fasering!$D$5:$D$11)</f>
        <v>4920.8440894027462</v>
      </c>
      <c r="AN34" s="82">
        <f>($AK$2+(O34+X34)*12*7.57%)*SUM(Fasering!$D$5:$D$12)</f>
        <v>6460.5165808774036</v>
      </c>
      <c r="AO34" s="5">
        <f>($AK$2+(I34+AA34)*12*7.57%)*SUM(Fasering!$D$5)</f>
        <v>0</v>
      </c>
      <c r="AP34" s="112">
        <f>($AK$2+(J34+AB34)*12*7.57%)*SUM(Fasering!$D$5:$D$7)</f>
        <v>788.5321996856261</v>
      </c>
      <c r="AQ34" s="112">
        <f>($AK$2+(K34+AC34)*12*7.57%)*SUM(Fasering!$D$5:$D$8)</f>
        <v>1518.6739745905688</v>
      </c>
      <c r="AR34" s="9">
        <f>($AK$2+(L34+AD34)*12*7.57%)*SUM(Fasering!$D$5:$D$9)</f>
        <v>2451.3122322644158</v>
      </c>
      <c r="AS34" s="9">
        <f>($AK$2+(M34+AE34)*12*7.57%)*SUM(Fasering!$D$5:$D$10)</f>
        <v>3586.4469727071655</v>
      </c>
      <c r="AT34" s="9">
        <f>($AK$2+(N34+AF34)*12*7.57%)*SUM(Fasering!$D$5:$D$11)</f>
        <v>4920.8440894027462</v>
      </c>
      <c r="AU34" s="82">
        <f>($AK$2+(O34+AG34)*12*7.57%)*SUM(Fasering!$D$5:$D$12)</f>
        <v>6460.5165808774036</v>
      </c>
    </row>
    <row r="35" spans="1:47" x14ac:dyDescent="0.3">
      <c r="A35" s="32">
        <f t="shared" si="8"/>
        <v>27</v>
      </c>
      <c r="B35" s="129">
        <v>59645.91</v>
      </c>
      <c r="C35" s="130"/>
      <c r="D35" s="129">
        <f t="shared" si="0"/>
        <v>83516.203181999997</v>
      </c>
      <c r="E35" s="131">
        <f t="shared" si="1"/>
        <v>2070.3125982464012</v>
      </c>
      <c r="F35" s="129">
        <f t="shared" si="2"/>
        <v>6959.6835984999998</v>
      </c>
      <c r="G35" s="131">
        <f t="shared" si="3"/>
        <v>172.52604985386677</v>
      </c>
      <c r="H35" s="45">
        <f>'L4'!$H$10</f>
        <v>1760.59</v>
      </c>
      <c r="I35" s="45">
        <f>GEW!$E$12+($F35-GEW!$E$12)*SUM(Fasering!$D$5)</f>
        <v>1895.469409333333</v>
      </c>
      <c r="J35" s="45">
        <f>GEW!$E$12+($F35-GEW!$E$12)*SUM(Fasering!$D$5:$D$7)</f>
        <v>3204.8913298385605</v>
      </c>
      <c r="K35" s="45">
        <f>GEW!$E$12+($F35-GEW!$E$12)*SUM(Fasering!$D$5:$D$8)</f>
        <v>3956.1875681498514</v>
      </c>
      <c r="L35" s="45">
        <f>GEW!$E$12+($F35-GEW!$E$12)*SUM(Fasering!$D$5:$D$9)</f>
        <v>4707.4838064611431</v>
      </c>
      <c r="M35" s="45">
        <f>GEW!$E$12+($F35-GEW!$E$12)*SUM(Fasering!$D$5:$D$10)</f>
        <v>5458.7800447724339</v>
      </c>
      <c r="N35" s="45">
        <f>GEW!$E$12+($F35-GEW!$E$12)*SUM(Fasering!$D$5:$D$11)</f>
        <v>6208.3873601887099</v>
      </c>
      <c r="O35" s="72">
        <f>GEW!$E$12+($F35-GEW!$E$12)*SUM(Fasering!$D$5:$D$12)</f>
        <v>6959.6835985000007</v>
      </c>
      <c r="P35" s="129">
        <f t="shared" si="4"/>
        <v>0</v>
      </c>
      <c r="Q35" s="131">
        <f t="shared" si="5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6"/>
        <v>0</v>
      </c>
      <c r="Z35" s="131">
        <f t="shared" si="7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788.5321996856261</v>
      </c>
      <c r="AJ35" s="112">
        <f>($AK$2+(K35+T35)*12*7.57%)*SUM(Fasering!$D$5:$D$8)</f>
        <v>1518.6739745905688</v>
      </c>
      <c r="AK35" s="9">
        <f>($AK$2+(L35+U35)*12*7.57%)*SUM(Fasering!$D$5:$D$9)</f>
        <v>2451.3122322644158</v>
      </c>
      <c r="AL35" s="9">
        <f>($AK$2+(M35+V35)*12*7.57%)*SUM(Fasering!$D$5:$D$10)</f>
        <v>3586.4469727071655</v>
      </c>
      <c r="AM35" s="9">
        <f>($AK$2+(N35+W35)*12*7.57%)*SUM(Fasering!$D$5:$D$11)</f>
        <v>4920.8440894027462</v>
      </c>
      <c r="AN35" s="82">
        <f>($AK$2+(O35+X35)*12*7.57%)*SUM(Fasering!$D$5:$D$12)</f>
        <v>6460.5165808774036</v>
      </c>
      <c r="AO35" s="5">
        <f>($AK$2+(I35+AA35)*12*7.57%)*SUM(Fasering!$D$5)</f>
        <v>0</v>
      </c>
      <c r="AP35" s="112">
        <f>($AK$2+(J35+AB35)*12*7.57%)*SUM(Fasering!$D$5:$D$7)</f>
        <v>788.5321996856261</v>
      </c>
      <c r="AQ35" s="112">
        <f>($AK$2+(K35+AC35)*12*7.57%)*SUM(Fasering!$D$5:$D$8)</f>
        <v>1518.6739745905688</v>
      </c>
      <c r="AR35" s="9">
        <f>($AK$2+(L35+AD35)*12*7.57%)*SUM(Fasering!$D$5:$D$9)</f>
        <v>2451.3122322644158</v>
      </c>
      <c r="AS35" s="9">
        <f>($AK$2+(M35+AE35)*12*7.57%)*SUM(Fasering!$D$5:$D$10)</f>
        <v>3586.4469727071655</v>
      </c>
      <c r="AT35" s="9">
        <f>($AK$2+(N35+AF35)*12*7.57%)*SUM(Fasering!$D$5:$D$11)</f>
        <v>4920.8440894027462</v>
      </c>
      <c r="AU35" s="82">
        <f>($AK$2+(O35+AG35)*12*7.57%)*SUM(Fasering!$D$5:$D$12)</f>
        <v>6460.5165808774036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0"/>
      <c r="P36" s="132"/>
      <c r="Q36" s="133"/>
      <c r="R36" s="46"/>
      <c r="S36" s="46"/>
      <c r="T36" s="46"/>
      <c r="U36" s="46"/>
      <c r="V36" s="46"/>
      <c r="W36" s="46"/>
      <c r="X36" s="70"/>
      <c r="Y36" s="132"/>
      <c r="Z36" s="133"/>
      <c r="AA36" s="69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9">
    <mergeCell ref="AH4:AN4"/>
    <mergeCell ref="AO4:AU4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6:C6"/>
    <mergeCell ref="D6:E6"/>
    <mergeCell ref="F6:G6"/>
    <mergeCell ref="P6:Q6"/>
    <mergeCell ref="Y6:Z6"/>
    <mergeCell ref="B7:C7"/>
    <mergeCell ref="D7:E7"/>
    <mergeCell ref="F7:G7"/>
    <mergeCell ref="P7:Q7"/>
    <mergeCell ref="Y7:Z7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13"/>
  <sheetViews>
    <sheetView zoomScale="80" zoomScaleNormal="80" workbookViewId="0">
      <selection activeCell="J25" sqref="J25"/>
    </sheetView>
  </sheetViews>
  <sheetFormatPr defaultRowHeight="15" x14ac:dyDescent="0.3"/>
  <cols>
    <col min="1" max="1" width="6.625" style="23" bestFit="1" customWidth="1"/>
    <col min="2" max="2" width="7.75" style="23" customWidth="1"/>
    <col min="3" max="3" width="6.625" style="23" bestFit="1" customWidth="1"/>
    <col min="4" max="12" width="9" style="23"/>
    <col min="13" max="13" width="9.5" style="23" bestFit="1" customWidth="1"/>
    <col min="14" max="15" width="9" style="23"/>
  </cols>
  <sheetData>
    <row r="1" spans="1:14" ht="16.5" x14ac:dyDescent="0.3">
      <c r="E1" s="36"/>
      <c r="M1" s="98" t="str">
        <f>C10</f>
        <v>bedragen geldig  voor periode vanaf 10/2021 - let wel: vast bedrag eindejaarspremie = bedrag voor indexatie in november 2021!</v>
      </c>
    </row>
    <row r="3" spans="1:14" ht="16.5" x14ac:dyDescent="0.3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</row>
    <row r="8" spans="1:14" x14ac:dyDescent="0.3">
      <c r="A8" s="29" t="s">
        <v>22</v>
      </c>
      <c r="B8" s="30"/>
      <c r="C8" s="31"/>
      <c r="D8" s="31"/>
      <c r="E8" s="29" t="s">
        <v>23</v>
      </c>
      <c r="F8" s="30"/>
      <c r="G8" s="29" t="s">
        <v>26</v>
      </c>
      <c r="H8" s="31"/>
      <c r="I8" s="31"/>
      <c r="J8" s="31"/>
      <c r="K8" s="31"/>
      <c r="L8" s="31"/>
      <c r="M8" s="31"/>
      <c r="N8" s="30"/>
    </row>
    <row r="9" spans="1:14" x14ac:dyDescent="0.3">
      <c r="A9" s="152">
        <v>1</v>
      </c>
      <c r="B9" s="153"/>
      <c r="C9" s="154"/>
      <c r="D9" s="153"/>
      <c r="E9" s="154"/>
      <c r="F9" s="153"/>
      <c r="G9" s="154" t="s">
        <v>28</v>
      </c>
      <c r="H9" s="161"/>
      <c r="I9" s="161"/>
      <c r="J9" s="161"/>
      <c r="K9" s="161"/>
      <c r="L9" s="153"/>
      <c r="M9" s="154" t="s">
        <v>29</v>
      </c>
      <c r="N9" s="153"/>
    </row>
    <row r="10" spans="1:14" x14ac:dyDescent="0.3">
      <c r="A10" s="33" t="s">
        <v>30</v>
      </c>
      <c r="B10" s="40"/>
      <c r="C10" s="146" t="str">
        <f>'L4'!$D$8</f>
        <v>bedragen geldig  voor periode vanaf 10/2021 - let wel: vast bedrag eindejaarspremie = bedrag voor indexatie in november 2021!</v>
      </c>
      <c r="D10" s="145"/>
      <c r="E10" s="41" t="str">
        <f>C10</f>
        <v>bedragen geldig  voor periode vanaf 10/2021 - let wel: vast bedrag eindejaarspremie = bedrag voor indexatie in november 2021!</v>
      </c>
      <c r="F10" s="34"/>
      <c r="G10" s="33">
        <v>1</v>
      </c>
      <c r="H10" s="34"/>
      <c r="I10" s="33">
        <v>0.5</v>
      </c>
      <c r="J10" s="34"/>
      <c r="K10" s="33">
        <v>0.2</v>
      </c>
      <c r="L10" s="34"/>
      <c r="N10" s="42"/>
    </row>
    <row r="11" spans="1:14" x14ac:dyDescent="0.3">
      <c r="A11" s="160"/>
      <c r="B11" s="137"/>
      <c r="C11" s="160"/>
      <c r="D11" s="137"/>
      <c r="E11" s="160"/>
      <c r="F11" s="137"/>
      <c r="G11" s="160"/>
      <c r="H11" s="137"/>
      <c r="I11" s="160"/>
      <c r="J11" s="137"/>
      <c r="K11" s="160"/>
      <c r="L11" s="137"/>
      <c r="M11" s="160"/>
      <c r="N11" s="137"/>
    </row>
    <row r="12" spans="1:14" x14ac:dyDescent="0.3">
      <c r="A12" s="129">
        <v>16244.56</v>
      </c>
      <c r="B12" s="131"/>
      <c r="C12" s="129">
        <f>A12*B2A!O3</f>
        <v>22745.632911999997</v>
      </c>
      <c r="D12" s="131">
        <f>C12/40.3399</f>
        <v>563.84951157538808</v>
      </c>
      <c r="E12" s="157">
        <f>A12*B2A!O3/12</f>
        <v>1895.469409333333</v>
      </c>
      <c r="F12" s="158">
        <f>+E12/40.3399</f>
        <v>46.987459297949002</v>
      </c>
      <c r="G12" s="155">
        <f>C12/1976</f>
        <v>11.510947829959512</v>
      </c>
      <c r="H12" s="156">
        <f>+G12/40.3399</f>
        <v>0.28534894310495346</v>
      </c>
      <c r="I12" s="155">
        <f>+G12/2</f>
        <v>5.7554739149797562</v>
      </c>
      <c r="J12" s="156">
        <f>+I12/40.3399</f>
        <v>0.14267447155247673</v>
      </c>
      <c r="K12" s="155">
        <f>+G12/5</f>
        <v>2.3021895659919025</v>
      </c>
      <c r="L12" s="156">
        <f>+K12/40.3399</f>
        <v>5.7069788620990693E-2</v>
      </c>
      <c r="M12" s="155">
        <f>C12/2080</f>
        <v>10.935400438461537</v>
      </c>
      <c r="N12" s="156">
        <f>M12/40.3399</f>
        <v>0.27108149594970582</v>
      </c>
    </row>
    <row r="13" spans="1:14" x14ac:dyDescent="0.3">
      <c r="A13" s="159"/>
      <c r="B13" s="133"/>
      <c r="C13" s="159"/>
      <c r="D13" s="133"/>
      <c r="E13" s="159"/>
      <c r="F13" s="133"/>
      <c r="G13" s="159"/>
      <c r="H13" s="133"/>
      <c r="I13" s="159"/>
      <c r="J13" s="133"/>
      <c r="K13" s="159"/>
      <c r="L13" s="133"/>
      <c r="M13" s="159"/>
      <c r="N13" s="133"/>
    </row>
  </sheetData>
  <mergeCells count="27">
    <mergeCell ref="M9:N9"/>
    <mergeCell ref="K11:L11"/>
    <mergeCell ref="A9:B9"/>
    <mergeCell ref="C9:D9"/>
    <mergeCell ref="E9:F9"/>
    <mergeCell ref="G9:L9"/>
    <mergeCell ref="A11:B11"/>
    <mergeCell ref="C11:D11"/>
    <mergeCell ref="E11:F11"/>
    <mergeCell ref="G11:H11"/>
    <mergeCell ref="I11:J11"/>
    <mergeCell ref="C10:D10"/>
    <mergeCell ref="M11:N11"/>
    <mergeCell ref="M13:N13"/>
    <mergeCell ref="A13:B13"/>
    <mergeCell ref="C13:D13"/>
    <mergeCell ref="E13:F13"/>
    <mergeCell ref="G13:H13"/>
    <mergeCell ref="I13:J13"/>
    <mergeCell ref="K13:L13"/>
    <mergeCell ref="K12:L12"/>
    <mergeCell ref="M12:N12"/>
    <mergeCell ref="A12:B12"/>
    <mergeCell ref="C12:D12"/>
    <mergeCell ref="E12:F12"/>
    <mergeCell ref="G12:H12"/>
    <mergeCell ref="I12:J12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8"/>
  <sheetViews>
    <sheetView zoomScale="80" zoomScaleNormal="80" workbookViewId="0">
      <selection activeCell="I22" sqref="I22"/>
    </sheetView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ht="16.5" x14ac:dyDescent="0.3">
      <c r="A1" s="21" t="s">
        <v>40</v>
      </c>
      <c r="B1" s="21" t="s">
        <v>19</v>
      </c>
      <c r="C1" s="21" t="s">
        <v>41</v>
      </c>
      <c r="D1" s="21"/>
      <c r="E1" s="22"/>
      <c r="G1" s="56"/>
      <c r="H1" s="56"/>
      <c r="I1" s="56"/>
      <c r="J1" s="110"/>
      <c r="K1" s="110"/>
      <c r="L1" s="98" t="str">
        <f>D8</f>
        <v>bedragen geldig  voor periode vanaf 10/2021 - let wel: vast bedrag eindejaarspremie = bedrag voor indexatie in november 2021!</v>
      </c>
      <c r="O1" s="24"/>
      <c r="AR1"/>
      <c r="AS1"/>
    </row>
    <row r="2" spans="1:47" ht="16.5" x14ac:dyDescent="0.3">
      <c r="A2" s="21"/>
      <c r="B2" s="21"/>
      <c r="C2" s="21"/>
      <c r="D2" s="21"/>
      <c r="E2" s="57"/>
      <c r="F2" s="21"/>
      <c r="G2" s="21"/>
      <c r="H2" s="21"/>
      <c r="I2" s="21"/>
      <c r="J2" s="36"/>
      <c r="K2" s="36"/>
      <c r="L2" s="21"/>
      <c r="M2" s="21"/>
      <c r="N2" s="21"/>
      <c r="O2" s="21"/>
      <c r="P2" s="21"/>
      <c r="AH2" s="99" t="s">
        <v>133</v>
      </c>
      <c r="AI2" s="99"/>
      <c r="AJ2" s="99"/>
    </row>
    <row r="3" spans="1:47" ht="17.25" x14ac:dyDescent="0.35">
      <c r="A3" s="21"/>
      <c r="B3" s="21"/>
      <c r="C3" s="21"/>
      <c r="D3" s="21"/>
      <c r="E3"/>
      <c r="F3"/>
      <c r="G3"/>
      <c r="H3"/>
      <c r="I3"/>
      <c r="J3" s="76"/>
      <c r="K3" s="58"/>
      <c r="L3" s="27"/>
      <c r="M3" s="27"/>
      <c r="N3" s="23" t="s">
        <v>21</v>
      </c>
      <c r="O3" s="68">
        <f>Inhoud!$C$5</f>
        <v>1.4001999999999999</v>
      </c>
      <c r="P3" s="27"/>
      <c r="Q3" s="58"/>
      <c r="R3" s="58"/>
      <c r="S3" s="58"/>
      <c r="T3" s="58"/>
      <c r="U3" s="58"/>
      <c r="V3" s="58"/>
      <c r="W3" s="58"/>
      <c r="X3" s="58"/>
      <c r="AH3" s="77" t="s">
        <v>92</v>
      </c>
      <c r="AK3" s="87">
        <v>138.34</v>
      </c>
    </row>
    <row r="4" spans="1:47" ht="15.75" x14ac:dyDescent="0.35">
      <c r="A4" s="24"/>
      <c r="E4"/>
      <c r="F4"/>
      <c r="G4"/>
      <c r="H4"/>
      <c r="I4"/>
      <c r="J4" s="76"/>
      <c r="K4" s="58"/>
      <c r="L4" s="58"/>
      <c r="M4" s="58"/>
      <c r="Y4"/>
      <c r="Z4"/>
      <c r="AA4"/>
      <c r="AB4" s="76"/>
      <c r="AC4" s="76"/>
      <c r="AD4"/>
      <c r="AE4"/>
      <c r="AF4"/>
      <c r="AG4"/>
      <c r="AH4" s="77" t="s">
        <v>47</v>
      </c>
      <c r="AR4"/>
      <c r="AS4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48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48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2" t="str">
        <f>Inhoud!$A$2</f>
        <v>bedragen geldig  voor periode vanaf 10/2021 - let wel: vast bedrag eindejaarspremie = bedrag voor indexatie in november 2021!</v>
      </c>
      <c r="E8" s="143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10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50"/>
      <c r="Y9" s="59"/>
      <c r="Z9" s="60"/>
      <c r="AA9" s="49"/>
      <c r="AB9" s="44"/>
      <c r="AC9" s="44"/>
      <c r="AD9" s="44"/>
      <c r="AE9" s="44"/>
      <c r="AF9" s="44"/>
      <c r="AG9" s="50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14951.23</v>
      </c>
      <c r="C10" s="130"/>
      <c r="D10" s="129">
        <f>B10*$O$3</f>
        <v>20934.712245999999</v>
      </c>
      <c r="E10" s="131">
        <f t="shared" ref="E10:E37" si="0">D10/40.3399</f>
        <v>518.95796087744395</v>
      </c>
      <c r="F10" s="134">
        <f t="shared" ref="F10:F37" si="1">B10/12*$O$3</f>
        <v>1744.559353833333</v>
      </c>
      <c r="G10" s="135">
        <f t="shared" ref="G10:G37" si="2">F10/40.3399</f>
        <v>43.246496739786984</v>
      </c>
      <c r="H10" s="61">
        <f>ROUND(1625.72+(GEW!E12-1625.72)/2,2)</f>
        <v>1760.59</v>
      </c>
      <c r="I10" s="61">
        <f>GEW!$E$12</f>
        <v>1895.469409333333</v>
      </c>
      <c r="J10" s="61">
        <f>GEW!$E$12</f>
        <v>1895.469409333333</v>
      </c>
      <c r="K10" s="61">
        <f>GEW!$E$12</f>
        <v>1895.469409333333</v>
      </c>
      <c r="L10" s="61">
        <f>GEW!$E$12</f>
        <v>1895.469409333333</v>
      </c>
      <c r="M10" s="61">
        <f>GEW!$E$12</f>
        <v>1895.469409333333</v>
      </c>
      <c r="N10" s="61">
        <f>GEW!$E$12</f>
        <v>1895.469409333333</v>
      </c>
      <c r="O10" s="63">
        <f>GEW!$E$12</f>
        <v>1895.469409333333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106.53538383333331</v>
      </c>
      <c r="Q10" s="135">
        <f t="shared" ref="Q10:Q37" si="4">P10/40.3399</f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55">
        <f>$P10*SUM(Fasering!$D$5:$D$12)</f>
        <v>106.53538383333334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53.267108499999992</v>
      </c>
      <c r="Z10" s="135">
        <f t="shared" ref="Z10:Z37" si="6">Y10/40.3399</f>
        <v>1.320457128054358</v>
      </c>
      <c r="AA10" s="54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55">
        <f>$Y10*SUM(Fasering!$D$5:$D$12)</f>
        <v>53.267108500000006</v>
      </c>
      <c r="AH10" s="5">
        <f>($AK$3+(I10+R10)*12*7.57%)*SUM(Fasering!$D$5)</f>
        <v>0</v>
      </c>
      <c r="AI10" s="112">
        <f>($AK$3+(J10+S10)*12*7.57%)*SUM(Fasering!$D$5:$D$7)</f>
        <v>487.44617705583846</v>
      </c>
      <c r="AJ10" s="112">
        <f>($AK$3+(K10+T10)*12*7.57%)*SUM(Fasering!$D$5:$D$8)</f>
        <v>772.96636171813611</v>
      </c>
      <c r="AK10" s="9">
        <f>($AK$3+(L10+U10)*12*7.57%)*SUM(Fasering!$D$5:$D$9)</f>
        <v>1062.7464452928523</v>
      </c>
      <c r="AL10" s="9">
        <f>($AK$3+(M10+V10)*12*7.57%)*SUM(Fasering!$D$5:$D$10)</f>
        <v>1356.7864277799868</v>
      </c>
      <c r="AM10" s="9">
        <f>($AK$3+(N10+W10)*12*7.57%)*SUM(Fasering!$D$5:$D$11)</f>
        <v>1654.4109501041385</v>
      </c>
      <c r="AN10" s="82">
        <f>($AK$3+(O10+X10)*12*7.57%)*SUM(Fasering!$D$5:$D$12)</f>
        <v>1956.9611541126001</v>
      </c>
      <c r="AO10" s="5">
        <f>($AK$3+(I10+AA10)*12*7.57%)*SUM(Fasering!$D$5)</f>
        <v>0</v>
      </c>
      <c r="AP10" s="112">
        <f>($AK$3+(J10+AB10)*12*7.57%)*SUM(Fasering!$D$5:$D$7)</f>
        <v>484.21112819885951</v>
      </c>
      <c r="AQ10" s="112">
        <f>($AK$3+(K10+AC10)*12*7.57%)*SUM(Fasering!$D$5:$D$8)</f>
        <v>764.95403175478339</v>
      </c>
      <c r="AR10" s="9">
        <f>($AK$3+(L10+AD10)*12*7.57%)*SUM(Fasering!$D$5:$D$9)</f>
        <v>1047.826861438554</v>
      </c>
      <c r="AS10" s="9">
        <f>($AK$3+(M10+AE10)*12*7.57%)*SUM(Fasering!$D$5:$D$10)</f>
        <v>1332.8296172501719</v>
      </c>
      <c r="AT10" s="9">
        <f>($AK$3+(N10+AF10)*12*7.57%)*SUM(Fasering!$D$5:$D$11)</f>
        <v>1619.3144328318008</v>
      </c>
      <c r="AU10" s="82">
        <f>($AK$3+(O10+AG10)*12*7.57%)*SUM(Fasering!$D$5:$D$12)</f>
        <v>1908.5722527998</v>
      </c>
    </row>
    <row r="11" spans="1:47" x14ac:dyDescent="0.3">
      <c r="A11" s="32">
        <f t="shared" ref="A11:A37" si="7">+A10+1</f>
        <v>1</v>
      </c>
      <c r="B11" s="129">
        <v>15149.02</v>
      </c>
      <c r="C11" s="130"/>
      <c r="D11" s="129">
        <f t="shared" ref="D11:D37" si="8">B11*$O$3</f>
        <v>21211.657803999999</v>
      </c>
      <c r="E11" s="131">
        <f t="shared" si="0"/>
        <v>525.82326193173503</v>
      </c>
      <c r="F11" s="134">
        <f t="shared" si="1"/>
        <v>1767.6381503333332</v>
      </c>
      <c r="G11" s="135">
        <f t="shared" si="2"/>
        <v>43.818605160977917</v>
      </c>
      <c r="H11" s="61">
        <f t="shared" ref="H11:H37" si="9">$H$10</f>
        <v>1760.59</v>
      </c>
      <c r="I11" s="61">
        <f>GEW!$E$12</f>
        <v>1895.469409333333</v>
      </c>
      <c r="J11" s="61">
        <f>GEW!$E$12</f>
        <v>1895.469409333333</v>
      </c>
      <c r="K11" s="61">
        <f>GEW!$E$12</f>
        <v>1895.469409333333</v>
      </c>
      <c r="L11" s="61">
        <f>GEW!$E$12</f>
        <v>1895.469409333333</v>
      </c>
      <c r="M11" s="61">
        <f>GEW!$E$12</f>
        <v>1895.469409333333</v>
      </c>
      <c r="N11" s="61">
        <f>GEW!$E$12</f>
        <v>1895.469409333333</v>
      </c>
      <c r="O11" s="63">
        <f>GEW!$E$12</f>
        <v>1895.469409333333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55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54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55">
        <f>$Y11*SUM(Fasering!$D$5:$D$12)</f>
        <v>53.267108500000006</v>
      </c>
      <c r="AH11" s="5">
        <f>($AK$3+(I11+R11)*12*7.57%)*SUM(Fasering!$D$5)</f>
        <v>0</v>
      </c>
      <c r="AI11" s="112">
        <f>($AK$3+(J11+S11)*12*7.57%)*SUM(Fasering!$D$5:$D$7)</f>
        <v>487.44617705583846</v>
      </c>
      <c r="AJ11" s="112">
        <f>($AK$3+(K11+T11)*12*7.57%)*SUM(Fasering!$D$5:$D$8)</f>
        <v>772.96636171813611</v>
      </c>
      <c r="AK11" s="9">
        <f>($AK$3+(L11+U11)*12*7.57%)*SUM(Fasering!$D$5:$D$9)</f>
        <v>1062.7464452928523</v>
      </c>
      <c r="AL11" s="9">
        <f>($AK$3+(M11+V11)*12*7.57%)*SUM(Fasering!$D$5:$D$10)</f>
        <v>1356.7864277799868</v>
      </c>
      <c r="AM11" s="9">
        <f>($AK$3+(N11+W11)*12*7.57%)*SUM(Fasering!$D$5:$D$11)</f>
        <v>1654.4109501041385</v>
      </c>
      <c r="AN11" s="82">
        <f>($AK$3+(O11+X11)*12*7.57%)*SUM(Fasering!$D$5:$D$12)</f>
        <v>1956.9611541126001</v>
      </c>
      <c r="AO11" s="5">
        <f>($AK$3+(I11+AA11)*12*7.57%)*SUM(Fasering!$D$5)</f>
        <v>0</v>
      </c>
      <c r="AP11" s="112">
        <f>($AK$3+(J11+AB11)*12*7.57%)*SUM(Fasering!$D$5:$D$7)</f>
        <v>484.21112819885951</v>
      </c>
      <c r="AQ11" s="112">
        <f>($AK$3+(K11+AC11)*12*7.57%)*SUM(Fasering!$D$5:$D$8)</f>
        <v>764.95403175478339</v>
      </c>
      <c r="AR11" s="9">
        <f>($AK$3+(L11+AD11)*12*7.57%)*SUM(Fasering!$D$5:$D$9)</f>
        <v>1047.826861438554</v>
      </c>
      <c r="AS11" s="9">
        <f>($AK$3+(M11+AE11)*12*7.57%)*SUM(Fasering!$D$5:$D$10)</f>
        <v>1332.8296172501719</v>
      </c>
      <c r="AT11" s="9">
        <f>($AK$3+(N11+AF11)*12*7.57%)*SUM(Fasering!$D$5:$D$11)</f>
        <v>1619.3144328318008</v>
      </c>
      <c r="AU11" s="82">
        <f>($AK$3+(O11+AG11)*12*7.57%)*SUM(Fasering!$D$5:$D$12)</f>
        <v>1908.5722527998</v>
      </c>
    </row>
    <row r="12" spans="1:47" x14ac:dyDescent="0.3">
      <c r="A12" s="32">
        <f t="shared" si="7"/>
        <v>2</v>
      </c>
      <c r="B12" s="129">
        <v>15346.47</v>
      </c>
      <c r="C12" s="130"/>
      <c r="D12" s="129">
        <f t="shared" si="8"/>
        <v>21488.127293999998</v>
      </c>
      <c r="E12" s="131">
        <f t="shared" si="0"/>
        <v>532.67676156857101</v>
      </c>
      <c r="F12" s="134">
        <f t="shared" si="1"/>
        <v>1790.6772744999998</v>
      </c>
      <c r="G12" s="135">
        <f t="shared" si="2"/>
        <v>44.389730130714248</v>
      </c>
      <c r="H12" s="61">
        <f t="shared" si="9"/>
        <v>1760.59</v>
      </c>
      <c r="I12" s="61">
        <f>GEW!$E$12</f>
        <v>1895.469409333333</v>
      </c>
      <c r="J12" s="61">
        <f>GEW!$E$12</f>
        <v>1895.469409333333</v>
      </c>
      <c r="K12" s="61">
        <f>GEW!$E$12</f>
        <v>1895.469409333333</v>
      </c>
      <c r="L12" s="61">
        <f>GEW!$E$12</f>
        <v>1895.469409333333</v>
      </c>
      <c r="M12" s="61">
        <f>GEW!$E$12</f>
        <v>1895.469409333333</v>
      </c>
      <c r="N12" s="61">
        <f>GEW!$E$12</f>
        <v>1895.469409333333</v>
      </c>
      <c r="O12" s="63">
        <f>GEW!$E$12</f>
        <v>1895.469409333333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55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54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55">
        <f>$Y12*SUM(Fasering!$D$5:$D$12)</f>
        <v>53.267108500000006</v>
      </c>
      <c r="AH12" s="5">
        <f>($AK$3+(I12+R12)*12*7.57%)*SUM(Fasering!$D$5)</f>
        <v>0</v>
      </c>
      <c r="AI12" s="112">
        <f>($AK$3+(J12+S12)*12*7.57%)*SUM(Fasering!$D$5:$D$7)</f>
        <v>487.44617705583846</v>
      </c>
      <c r="AJ12" s="112">
        <f>($AK$3+(K12+T12)*12*7.57%)*SUM(Fasering!$D$5:$D$8)</f>
        <v>772.96636171813611</v>
      </c>
      <c r="AK12" s="9">
        <f>($AK$3+(L12+U12)*12*7.57%)*SUM(Fasering!$D$5:$D$9)</f>
        <v>1062.7464452928523</v>
      </c>
      <c r="AL12" s="9">
        <f>($AK$3+(M12+V12)*12*7.57%)*SUM(Fasering!$D$5:$D$10)</f>
        <v>1356.7864277799868</v>
      </c>
      <c r="AM12" s="9">
        <f>($AK$3+(N12+W12)*12*7.57%)*SUM(Fasering!$D$5:$D$11)</f>
        <v>1654.4109501041385</v>
      </c>
      <c r="AN12" s="82">
        <f>($AK$3+(O12+X12)*12*7.57%)*SUM(Fasering!$D$5:$D$12)</f>
        <v>1956.9611541126001</v>
      </c>
      <c r="AO12" s="5">
        <f>($AK$3+(I12+AA12)*12*7.57%)*SUM(Fasering!$D$5)</f>
        <v>0</v>
      </c>
      <c r="AP12" s="112">
        <f>($AK$3+(J12+AB12)*12*7.57%)*SUM(Fasering!$D$5:$D$7)</f>
        <v>484.21112819885951</v>
      </c>
      <c r="AQ12" s="112">
        <f>($AK$3+(K12+AC12)*12*7.57%)*SUM(Fasering!$D$5:$D$8)</f>
        <v>764.95403175478339</v>
      </c>
      <c r="AR12" s="9">
        <f>($AK$3+(L12+AD12)*12*7.57%)*SUM(Fasering!$D$5:$D$9)</f>
        <v>1047.826861438554</v>
      </c>
      <c r="AS12" s="9">
        <f>($AK$3+(M12+AE12)*12*7.57%)*SUM(Fasering!$D$5:$D$10)</f>
        <v>1332.8296172501719</v>
      </c>
      <c r="AT12" s="9">
        <f>($AK$3+(N12+AF12)*12*7.57%)*SUM(Fasering!$D$5:$D$11)</f>
        <v>1619.3144328318008</v>
      </c>
      <c r="AU12" s="82">
        <f>($AK$3+(O12+AG12)*12*7.57%)*SUM(Fasering!$D$5:$D$12)</f>
        <v>1908.5722527998</v>
      </c>
    </row>
    <row r="13" spans="1:47" x14ac:dyDescent="0.3">
      <c r="A13" s="32">
        <f t="shared" si="7"/>
        <v>3</v>
      </c>
      <c r="B13" s="129">
        <v>15544.26</v>
      </c>
      <c r="C13" s="130"/>
      <c r="D13" s="129">
        <f t="shared" si="8"/>
        <v>21765.072851999998</v>
      </c>
      <c r="E13" s="131">
        <f t="shared" si="0"/>
        <v>539.5420626228622</v>
      </c>
      <c r="F13" s="134">
        <f t="shared" si="1"/>
        <v>1813.7560709999998</v>
      </c>
      <c r="G13" s="135">
        <f t="shared" si="2"/>
        <v>44.961838551905181</v>
      </c>
      <c r="H13" s="61">
        <f t="shared" si="9"/>
        <v>1760.59</v>
      </c>
      <c r="I13" s="61">
        <f>GEW!$E$12</f>
        <v>1895.469409333333</v>
      </c>
      <c r="J13" s="61">
        <f>GEW!$E$12</f>
        <v>1895.469409333333</v>
      </c>
      <c r="K13" s="61">
        <f>GEW!$E$12</f>
        <v>1895.469409333333</v>
      </c>
      <c r="L13" s="61">
        <f>GEW!$E$12</f>
        <v>1895.469409333333</v>
      </c>
      <c r="M13" s="61">
        <f>GEW!$E$12</f>
        <v>1895.469409333333</v>
      </c>
      <c r="N13" s="61">
        <f>GEW!$E$12</f>
        <v>1895.469409333333</v>
      </c>
      <c r="O13" s="63">
        <f>GEW!$E$12</f>
        <v>1895.469409333333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55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54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55">
        <f>$Y13*SUM(Fasering!$D$5:$D$12)</f>
        <v>53.267108500000006</v>
      </c>
      <c r="AH13" s="5">
        <f>($AK$3+(I13+R13)*12*7.57%)*SUM(Fasering!$D$5)</f>
        <v>0</v>
      </c>
      <c r="AI13" s="112">
        <f>($AK$3+(J13+S13)*12*7.57%)*SUM(Fasering!$D$5:$D$7)</f>
        <v>487.44617705583846</v>
      </c>
      <c r="AJ13" s="112">
        <f>($AK$3+(K13+T13)*12*7.57%)*SUM(Fasering!$D$5:$D$8)</f>
        <v>772.96636171813611</v>
      </c>
      <c r="AK13" s="9">
        <f>($AK$3+(L13+U13)*12*7.57%)*SUM(Fasering!$D$5:$D$9)</f>
        <v>1062.7464452928523</v>
      </c>
      <c r="AL13" s="9">
        <f>($AK$3+(M13+V13)*12*7.57%)*SUM(Fasering!$D$5:$D$10)</f>
        <v>1356.7864277799868</v>
      </c>
      <c r="AM13" s="9">
        <f>($AK$3+(N13+W13)*12*7.57%)*SUM(Fasering!$D$5:$D$11)</f>
        <v>1654.4109501041385</v>
      </c>
      <c r="AN13" s="82">
        <f>($AK$3+(O13+X13)*12*7.57%)*SUM(Fasering!$D$5:$D$12)</f>
        <v>1956.9611541126001</v>
      </c>
      <c r="AO13" s="5">
        <f>($AK$3+(I13+AA13)*12*7.57%)*SUM(Fasering!$D$5)</f>
        <v>0</v>
      </c>
      <c r="AP13" s="112">
        <f>($AK$3+(J13+AB13)*12*7.57%)*SUM(Fasering!$D$5:$D$7)</f>
        <v>484.21112819885951</v>
      </c>
      <c r="AQ13" s="112">
        <f>($AK$3+(K13+AC13)*12*7.57%)*SUM(Fasering!$D$5:$D$8)</f>
        <v>764.95403175478339</v>
      </c>
      <c r="AR13" s="9">
        <f>($AK$3+(L13+AD13)*12*7.57%)*SUM(Fasering!$D$5:$D$9)</f>
        <v>1047.826861438554</v>
      </c>
      <c r="AS13" s="9">
        <f>($AK$3+(M13+AE13)*12*7.57%)*SUM(Fasering!$D$5:$D$10)</f>
        <v>1332.8296172501719</v>
      </c>
      <c r="AT13" s="9">
        <f>($AK$3+(N13+AF13)*12*7.57%)*SUM(Fasering!$D$5:$D$11)</f>
        <v>1619.3144328318008</v>
      </c>
      <c r="AU13" s="82">
        <f>($AK$3+(O13+AG13)*12*7.57%)*SUM(Fasering!$D$5:$D$12)</f>
        <v>1908.5722527998</v>
      </c>
    </row>
    <row r="14" spans="1:47" x14ac:dyDescent="0.3">
      <c r="A14" s="32">
        <f t="shared" si="7"/>
        <v>4</v>
      </c>
      <c r="B14" s="129">
        <v>15776.73</v>
      </c>
      <c r="C14" s="130"/>
      <c r="D14" s="129">
        <f t="shared" si="8"/>
        <v>22090.577345999998</v>
      </c>
      <c r="E14" s="131">
        <f t="shared" si="0"/>
        <v>547.61110825758112</v>
      </c>
      <c r="F14" s="134">
        <f t="shared" si="1"/>
        <v>1840.8814454999997</v>
      </c>
      <c r="G14" s="135">
        <f t="shared" si="2"/>
        <v>45.634259021465091</v>
      </c>
      <c r="H14" s="61">
        <f t="shared" si="9"/>
        <v>1760.59</v>
      </c>
      <c r="I14" s="61">
        <f>GEW!$E$12</f>
        <v>1895.469409333333</v>
      </c>
      <c r="J14" s="61">
        <f>GEW!$E$12</f>
        <v>1895.469409333333</v>
      </c>
      <c r="K14" s="61">
        <f>GEW!$E$12</f>
        <v>1895.469409333333</v>
      </c>
      <c r="L14" s="61">
        <f>GEW!$E$12</f>
        <v>1895.469409333333</v>
      </c>
      <c r="M14" s="61">
        <f>GEW!$E$12</f>
        <v>1895.469409333333</v>
      </c>
      <c r="N14" s="61">
        <f>GEW!$E$12</f>
        <v>1895.469409333333</v>
      </c>
      <c r="O14" s="63">
        <f>GEW!$E$12</f>
        <v>1895.469409333333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55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54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55">
        <f>$Y14*SUM(Fasering!$D$5:$D$12)</f>
        <v>53.267108500000006</v>
      </c>
      <c r="AH14" s="5">
        <f>($AK$3+(I14+R14)*12*7.57%)*SUM(Fasering!$D$5)</f>
        <v>0</v>
      </c>
      <c r="AI14" s="112">
        <f>($AK$3+(J14+S14)*12*7.57%)*SUM(Fasering!$D$5:$D$7)</f>
        <v>487.44617705583846</v>
      </c>
      <c r="AJ14" s="112">
        <f>($AK$3+(K14+T14)*12*7.57%)*SUM(Fasering!$D$5:$D$8)</f>
        <v>772.96636171813611</v>
      </c>
      <c r="AK14" s="9">
        <f>($AK$3+(L14+U14)*12*7.57%)*SUM(Fasering!$D$5:$D$9)</f>
        <v>1062.7464452928523</v>
      </c>
      <c r="AL14" s="9">
        <f>($AK$3+(M14+V14)*12*7.57%)*SUM(Fasering!$D$5:$D$10)</f>
        <v>1356.7864277799868</v>
      </c>
      <c r="AM14" s="9">
        <f>($AK$3+(N14+W14)*12*7.57%)*SUM(Fasering!$D$5:$D$11)</f>
        <v>1654.4109501041385</v>
      </c>
      <c r="AN14" s="82">
        <f>($AK$3+(O14+X14)*12*7.57%)*SUM(Fasering!$D$5:$D$12)</f>
        <v>1956.9611541126001</v>
      </c>
      <c r="AO14" s="5">
        <f>($AK$3+(I14+AA14)*12*7.57%)*SUM(Fasering!$D$5)</f>
        <v>0</v>
      </c>
      <c r="AP14" s="112">
        <f>($AK$3+(J14+AB14)*12*7.57%)*SUM(Fasering!$D$5:$D$7)</f>
        <v>484.21112819885951</v>
      </c>
      <c r="AQ14" s="112">
        <f>($AK$3+(K14+AC14)*12*7.57%)*SUM(Fasering!$D$5:$D$8)</f>
        <v>764.95403175478339</v>
      </c>
      <c r="AR14" s="9">
        <f>($AK$3+(L14+AD14)*12*7.57%)*SUM(Fasering!$D$5:$D$9)</f>
        <v>1047.826861438554</v>
      </c>
      <c r="AS14" s="9">
        <f>($AK$3+(M14+AE14)*12*7.57%)*SUM(Fasering!$D$5:$D$10)</f>
        <v>1332.8296172501719</v>
      </c>
      <c r="AT14" s="9">
        <f>($AK$3+(N14+AF14)*12*7.57%)*SUM(Fasering!$D$5:$D$11)</f>
        <v>1619.3144328318008</v>
      </c>
      <c r="AU14" s="82">
        <f>($AK$3+(O14+AG14)*12*7.57%)*SUM(Fasering!$D$5:$D$12)</f>
        <v>1908.5722527998</v>
      </c>
    </row>
    <row r="15" spans="1:47" x14ac:dyDescent="0.3">
      <c r="A15" s="32">
        <f t="shared" si="7"/>
        <v>5</v>
      </c>
      <c r="B15" s="129">
        <v>15948.33</v>
      </c>
      <c r="C15" s="130"/>
      <c r="D15" s="129">
        <f t="shared" si="8"/>
        <v>22330.851665999999</v>
      </c>
      <c r="E15" s="131">
        <f t="shared" si="0"/>
        <v>553.56735306731048</v>
      </c>
      <c r="F15" s="134">
        <f t="shared" si="1"/>
        <v>1860.9043054999997</v>
      </c>
      <c r="G15" s="135">
        <f t="shared" si="2"/>
        <v>46.130612755609206</v>
      </c>
      <c r="H15" s="61">
        <f t="shared" si="9"/>
        <v>1760.59</v>
      </c>
      <c r="I15" s="61">
        <f>GEW!$E$12</f>
        <v>1895.469409333333</v>
      </c>
      <c r="J15" s="61">
        <f>GEW!$E$12</f>
        <v>1895.469409333333</v>
      </c>
      <c r="K15" s="61">
        <f>GEW!$E$12</f>
        <v>1895.469409333333</v>
      </c>
      <c r="L15" s="61">
        <f>GEW!$E$12</f>
        <v>1895.469409333333</v>
      </c>
      <c r="M15" s="61">
        <f>GEW!$E$12</f>
        <v>1895.469409333333</v>
      </c>
      <c r="N15" s="61">
        <f>GEW!$E$12</f>
        <v>1895.469409333333</v>
      </c>
      <c r="O15" s="63">
        <f>GEW!$E$12</f>
        <v>1895.469409333333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55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54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55">
        <f>$Y15*SUM(Fasering!$D$5:$D$12)</f>
        <v>53.267108500000006</v>
      </c>
      <c r="AH15" s="5">
        <f>($AK$3+(I15+R15)*12*7.57%)*SUM(Fasering!$D$5)</f>
        <v>0</v>
      </c>
      <c r="AI15" s="112">
        <f>($AK$3+(J15+S15)*12*7.57%)*SUM(Fasering!$D$5:$D$7)</f>
        <v>487.44617705583846</v>
      </c>
      <c r="AJ15" s="112">
        <f>($AK$3+(K15+T15)*12*7.57%)*SUM(Fasering!$D$5:$D$8)</f>
        <v>772.96636171813611</v>
      </c>
      <c r="AK15" s="9">
        <f>($AK$3+(L15+U15)*12*7.57%)*SUM(Fasering!$D$5:$D$9)</f>
        <v>1062.7464452928523</v>
      </c>
      <c r="AL15" s="9">
        <f>($AK$3+(M15+V15)*12*7.57%)*SUM(Fasering!$D$5:$D$10)</f>
        <v>1356.7864277799868</v>
      </c>
      <c r="AM15" s="9">
        <f>($AK$3+(N15+W15)*12*7.57%)*SUM(Fasering!$D$5:$D$11)</f>
        <v>1654.4109501041385</v>
      </c>
      <c r="AN15" s="82">
        <f>($AK$3+(O15+X15)*12*7.57%)*SUM(Fasering!$D$5:$D$12)</f>
        <v>1956.9611541126001</v>
      </c>
      <c r="AO15" s="5">
        <f>($AK$3+(I15+AA15)*12*7.57%)*SUM(Fasering!$D$5)</f>
        <v>0</v>
      </c>
      <c r="AP15" s="112">
        <f>($AK$3+(J15+AB15)*12*7.57%)*SUM(Fasering!$D$5:$D$7)</f>
        <v>484.21112819885951</v>
      </c>
      <c r="AQ15" s="112">
        <f>($AK$3+(K15+AC15)*12*7.57%)*SUM(Fasering!$D$5:$D$8)</f>
        <v>764.95403175478339</v>
      </c>
      <c r="AR15" s="9">
        <f>($AK$3+(L15+AD15)*12*7.57%)*SUM(Fasering!$D$5:$D$9)</f>
        <v>1047.826861438554</v>
      </c>
      <c r="AS15" s="9">
        <f>($AK$3+(M15+AE15)*12*7.57%)*SUM(Fasering!$D$5:$D$10)</f>
        <v>1332.8296172501719</v>
      </c>
      <c r="AT15" s="9">
        <f>($AK$3+(N15+AF15)*12*7.57%)*SUM(Fasering!$D$5:$D$11)</f>
        <v>1619.3144328318008</v>
      </c>
      <c r="AU15" s="82">
        <f>($AK$3+(O15+AG15)*12*7.57%)*SUM(Fasering!$D$5:$D$12)</f>
        <v>1908.5722527998</v>
      </c>
    </row>
    <row r="16" spans="1:47" x14ac:dyDescent="0.3">
      <c r="A16" s="32">
        <f t="shared" si="7"/>
        <v>6</v>
      </c>
      <c r="B16" s="129">
        <v>16569.150000000001</v>
      </c>
      <c r="C16" s="130"/>
      <c r="D16" s="129">
        <f t="shared" si="8"/>
        <v>23200.12383</v>
      </c>
      <c r="E16" s="131">
        <f t="shared" si="0"/>
        <v>575.11604713943268</v>
      </c>
      <c r="F16" s="129">
        <f t="shared" si="1"/>
        <v>1933.3436525</v>
      </c>
      <c r="G16" s="131">
        <f t="shared" si="2"/>
        <v>47.926337261619388</v>
      </c>
      <c r="H16" s="61">
        <f t="shared" si="9"/>
        <v>1760.59</v>
      </c>
      <c r="I16" s="61">
        <f>GEW!$E$12+($F16-GEW!$E$12)*SUM(Fasering!$D$5)</f>
        <v>1895.469409333333</v>
      </c>
      <c r="J16" s="61">
        <f>GEW!$E$12+($F16-GEW!$E$12)*SUM(Fasering!$D$5:$D$7)</f>
        <v>1905.2623134982218</v>
      </c>
      <c r="K16" s="61">
        <f>GEW!$E$12+($F16-GEW!$E$12)*SUM(Fasering!$D$5:$D$8)</f>
        <v>1910.8811075217593</v>
      </c>
      <c r="L16" s="61">
        <f>GEW!$E$12+($F16-GEW!$E$12)*SUM(Fasering!$D$5:$D$9)</f>
        <v>1916.499901545297</v>
      </c>
      <c r="M16" s="61">
        <f>GEW!$E$12+($F16-GEW!$E$12)*SUM(Fasering!$D$5:$D$10)</f>
        <v>1922.1186955688345</v>
      </c>
      <c r="N16" s="61">
        <f>GEW!$E$12+($F16-GEW!$E$12)*SUM(Fasering!$D$5:$D$11)</f>
        <v>1927.7248584764623</v>
      </c>
      <c r="O16" s="63">
        <f>GEW!$E$12+($F16-GEW!$E$12)*SUM(Fasering!$D$5:$D$12)</f>
        <v>1933.3436525</v>
      </c>
      <c r="P16" s="134">
        <f t="shared" si="3"/>
        <v>106.53538383333331</v>
      </c>
      <c r="Q16" s="135">
        <f t="shared" si="4"/>
        <v>2.6409431811514978</v>
      </c>
      <c r="R16" s="45">
        <f>$P16*SUM(Fasering!$D$5)</f>
        <v>0</v>
      </c>
      <c r="S16" s="45">
        <f>$P16*SUM(Fasering!$D$5:$D$7)</f>
        <v>27.546182228868172</v>
      </c>
      <c r="T16" s="45">
        <f>$P16*SUM(Fasering!$D$5:$D$8)</f>
        <v>43.351128491262266</v>
      </c>
      <c r="U16" s="45">
        <f>$P16*SUM(Fasering!$D$5:$D$9)</f>
        <v>59.156074753656362</v>
      </c>
      <c r="V16" s="45">
        <f>$P16*SUM(Fasering!$D$5:$D$10)</f>
        <v>74.961021016050452</v>
      </c>
      <c r="W16" s="45">
        <f>$P16*SUM(Fasering!$D$5:$D$11)</f>
        <v>90.730437570939245</v>
      </c>
      <c r="X16" s="55">
        <f>$P16*SUM(Fasering!$D$5:$D$12)</f>
        <v>106.53538383333334</v>
      </c>
      <c r="Y16" s="134">
        <f t="shared" si="5"/>
        <v>53.267108499999992</v>
      </c>
      <c r="Z16" s="135">
        <f t="shared" si="6"/>
        <v>1.320457128054358</v>
      </c>
      <c r="AA16" s="54">
        <f>$Y16*SUM(Fasering!$D$5)</f>
        <v>0</v>
      </c>
      <c r="AB16" s="45">
        <f>$Y16*SUM(Fasering!$D$5:$D$7)</f>
        <v>13.77294026406647</v>
      </c>
      <c r="AC16" s="45">
        <f>$Y16*SUM(Fasering!$D$5:$D$8)</f>
        <v>21.675326843089643</v>
      </c>
      <c r="AD16" s="45">
        <f>$Y16*SUM(Fasering!$D$5:$D$9)</f>
        <v>29.577713422112819</v>
      </c>
      <c r="AE16" s="45">
        <f>$Y16*SUM(Fasering!$D$5:$D$10)</f>
        <v>37.480100001135995</v>
      </c>
      <c r="AF16" s="45">
        <f>$Y16*SUM(Fasering!$D$5:$D$11)</f>
        <v>45.364721920976827</v>
      </c>
      <c r="AG16" s="55">
        <f>$Y16*SUM(Fasering!$D$5:$D$12)</f>
        <v>53.267108500000006</v>
      </c>
      <c r="AH16" s="5">
        <f>($AK$3+(I16+R16)*12*7.57%)*SUM(Fasering!$D$5)</f>
        <v>0</v>
      </c>
      <c r="AI16" s="112">
        <f>($AK$3+(J16+S16)*12*7.57%)*SUM(Fasering!$D$5:$D$7)</f>
        <v>489.74632712261928</v>
      </c>
      <c r="AJ16" s="112">
        <f>($AK$3+(K16+T16)*12*7.57%)*SUM(Fasering!$D$5:$D$8)</f>
        <v>778.66320343986717</v>
      </c>
      <c r="AK16" s="9">
        <f>($AK$3+(L16+U16)*12*7.57%)*SUM(Fasering!$D$5:$D$9)</f>
        <v>1073.3544092884422</v>
      </c>
      <c r="AL16" s="9">
        <f>($AK$3+(M16+V16)*12*7.57%)*SUM(Fasering!$D$5:$D$10)</f>
        <v>1373.8199446683436</v>
      </c>
      <c r="AM16" s="9">
        <f>($AK$3+(N16+W16)*12*7.57%)*SUM(Fasering!$D$5:$D$11)</f>
        <v>1679.3649029242297</v>
      </c>
      <c r="AN16" s="82">
        <f>($AK$3+(O16+X16)*12*7.57%)*SUM(Fasering!$D$5:$D$12)</f>
        <v>1991.3661166052002</v>
      </c>
      <c r="AO16" s="5">
        <f>($AK$3+(I16+AA16)*12*7.57%)*SUM(Fasering!$D$5)</f>
        <v>0</v>
      </c>
      <c r="AP16" s="112">
        <f>($AK$3+(J16+AB16)*12*7.57%)*SUM(Fasering!$D$5:$D$7)</f>
        <v>486.51127826564033</v>
      </c>
      <c r="AQ16" s="112">
        <f>($AK$3+(K16+AC16)*12*7.57%)*SUM(Fasering!$D$5:$D$8)</f>
        <v>770.65087347651433</v>
      </c>
      <c r="AR16" s="9">
        <f>($AK$3+(L16+AD16)*12*7.57%)*SUM(Fasering!$D$5:$D$9)</f>
        <v>1058.4348254341439</v>
      </c>
      <c r="AS16" s="9">
        <f>($AK$3+(M16+AE16)*12*7.57%)*SUM(Fasering!$D$5:$D$10)</f>
        <v>1349.8631341385287</v>
      </c>
      <c r="AT16" s="9">
        <f>($AK$3+(N16+AF16)*12*7.57%)*SUM(Fasering!$D$5:$D$11)</f>
        <v>1644.268385651892</v>
      </c>
      <c r="AU16" s="82">
        <f>($AK$3+(O16+AG16)*12*7.57%)*SUM(Fasering!$D$5:$D$12)</f>
        <v>1942.9772152924004</v>
      </c>
    </row>
    <row r="17" spans="1:47" x14ac:dyDescent="0.3">
      <c r="A17" s="32">
        <f t="shared" si="7"/>
        <v>7</v>
      </c>
      <c r="B17" s="129">
        <v>16684.13</v>
      </c>
      <c r="C17" s="130"/>
      <c r="D17" s="129">
        <f t="shared" si="8"/>
        <v>23361.118825999998</v>
      </c>
      <c r="E17" s="131">
        <f t="shared" si="0"/>
        <v>579.10700884236201</v>
      </c>
      <c r="F17" s="129">
        <f t="shared" si="1"/>
        <v>1946.7599021666667</v>
      </c>
      <c r="G17" s="131">
        <f t="shared" si="2"/>
        <v>48.25891740353017</v>
      </c>
      <c r="H17" s="61">
        <f t="shared" si="9"/>
        <v>1760.59</v>
      </c>
      <c r="I17" s="61">
        <f>GEW!$E$12+($F17-GEW!$E$12)*SUM(Fasering!$D$5)</f>
        <v>1895.469409333333</v>
      </c>
      <c r="J17" s="61">
        <f>GEW!$E$12+($F17-GEW!$E$12)*SUM(Fasering!$D$5:$D$7)</f>
        <v>1908.7312685519169</v>
      </c>
      <c r="K17" s="61">
        <f>GEW!$E$12+($F17-GEW!$E$12)*SUM(Fasering!$D$5:$D$8)</f>
        <v>1916.3404163658558</v>
      </c>
      <c r="L17" s="61">
        <f>GEW!$E$12+($F17-GEW!$E$12)*SUM(Fasering!$D$5:$D$9)</f>
        <v>1923.9495641797948</v>
      </c>
      <c r="M17" s="61">
        <f>GEW!$E$12+($F17-GEW!$E$12)*SUM(Fasering!$D$5:$D$10)</f>
        <v>1931.5587119937336</v>
      </c>
      <c r="N17" s="61">
        <f>GEW!$E$12+($F17-GEW!$E$12)*SUM(Fasering!$D$5:$D$11)</f>
        <v>1939.1507543527277</v>
      </c>
      <c r="O17" s="63">
        <f>GEW!$E$12+($F17-GEW!$E$12)*SUM(Fasering!$D$5:$D$12)</f>
        <v>1946.7599021666667</v>
      </c>
      <c r="P17" s="134">
        <f t="shared" si="3"/>
        <v>106.53538383333331</v>
      </c>
      <c r="Q17" s="135">
        <f t="shared" si="4"/>
        <v>2.6409431811514978</v>
      </c>
      <c r="R17" s="45">
        <f>$P17*SUM(Fasering!$D$5)</f>
        <v>0</v>
      </c>
      <c r="S17" s="45">
        <f>$P17*SUM(Fasering!$D$5:$D$7)</f>
        <v>27.546182228868172</v>
      </c>
      <c r="T17" s="45">
        <f>$P17*SUM(Fasering!$D$5:$D$8)</f>
        <v>43.351128491262266</v>
      </c>
      <c r="U17" s="45">
        <f>$P17*SUM(Fasering!$D$5:$D$9)</f>
        <v>59.156074753656362</v>
      </c>
      <c r="V17" s="45">
        <f>$P17*SUM(Fasering!$D$5:$D$10)</f>
        <v>74.961021016050452</v>
      </c>
      <c r="W17" s="45">
        <f>$P17*SUM(Fasering!$D$5:$D$11)</f>
        <v>90.730437570939245</v>
      </c>
      <c r="X17" s="55">
        <f>$P17*SUM(Fasering!$D$5:$D$12)</f>
        <v>106.53538383333334</v>
      </c>
      <c r="Y17" s="134">
        <f t="shared" si="5"/>
        <v>53.267108499999992</v>
      </c>
      <c r="Z17" s="135">
        <f t="shared" si="6"/>
        <v>1.320457128054358</v>
      </c>
      <c r="AA17" s="54">
        <f>$Y17*SUM(Fasering!$D$5)</f>
        <v>0</v>
      </c>
      <c r="AB17" s="45">
        <f>$Y17*SUM(Fasering!$D$5:$D$7)</f>
        <v>13.77294026406647</v>
      </c>
      <c r="AC17" s="45">
        <f>$Y17*SUM(Fasering!$D$5:$D$8)</f>
        <v>21.675326843089643</v>
      </c>
      <c r="AD17" s="45">
        <f>$Y17*SUM(Fasering!$D$5:$D$9)</f>
        <v>29.577713422112819</v>
      </c>
      <c r="AE17" s="45">
        <f>$Y17*SUM(Fasering!$D$5:$D$10)</f>
        <v>37.480100001135995</v>
      </c>
      <c r="AF17" s="45">
        <f>$Y17*SUM(Fasering!$D$5:$D$11)</f>
        <v>45.364721920976827</v>
      </c>
      <c r="AG17" s="55">
        <f>$Y17*SUM(Fasering!$D$5:$D$12)</f>
        <v>53.267108500000006</v>
      </c>
      <c r="AH17" s="5">
        <f>($AK$3+(I17+R17)*12*7.57%)*SUM(Fasering!$D$5)</f>
        <v>0</v>
      </c>
      <c r="AI17" s="112">
        <f>($AK$3+(J17+S17)*12*7.57%)*SUM(Fasering!$D$5:$D$7)</f>
        <v>490.5611127126819</v>
      </c>
      <c r="AJ17" s="112">
        <f>($AK$3+(K17+T17)*12*7.57%)*SUM(Fasering!$D$5:$D$8)</f>
        <v>780.68120418284968</v>
      </c>
      <c r="AK17" s="9">
        <f>($AK$3+(L17+U17)*12*7.57%)*SUM(Fasering!$D$5:$D$9)</f>
        <v>1077.1120842020655</v>
      </c>
      <c r="AL17" s="9">
        <f>($AK$3+(M17+V17)*12*7.57%)*SUM(Fasering!$D$5:$D$10)</f>
        <v>1379.8537527703288</v>
      </c>
      <c r="AM17" s="9">
        <f>($AK$3+(N17+W17)*12*7.57%)*SUM(Fasering!$D$5:$D$11)</f>
        <v>1688.2043788638891</v>
      </c>
      <c r="AN17" s="82">
        <f>($AK$3+(O17+X17)*12*7.57%)*SUM(Fasering!$D$5:$D$12)</f>
        <v>2003.5534378024004</v>
      </c>
      <c r="AO17" s="5">
        <f>($AK$3+(I17+AA17)*12*7.57%)*SUM(Fasering!$D$5)</f>
        <v>0</v>
      </c>
      <c r="AP17" s="112">
        <f>($AK$3+(J17+AB17)*12*7.57%)*SUM(Fasering!$D$5:$D$7)</f>
        <v>487.32606385570301</v>
      </c>
      <c r="AQ17" s="112">
        <f>($AK$3+(K17+AC17)*12*7.57%)*SUM(Fasering!$D$5:$D$8)</f>
        <v>772.66887421949684</v>
      </c>
      <c r="AR17" s="9">
        <f>($AK$3+(L17+AD17)*12*7.57%)*SUM(Fasering!$D$5:$D$9)</f>
        <v>1062.1925003477672</v>
      </c>
      <c r="AS17" s="9">
        <f>($AK$3+(M17+AE17)*12*7.57%)*SUM(Fasering!$D$5:$D$10)</f>
        <v>1355.8969422405137</v>
      </c>
      <c r="AT17" s="9">
        <f>($AK$3+(N17+AF17)*12*7.57%)*SUM(Fasering!$D$5:$D$11)</f>
        <v>1653.1078615915515</v>
      </c>
      <c r="AU17" s="82">
        <f>($AK$3+(O17+AG17)*12*7.57%)*SUM(Fasering!$D$5:$D$12)</f>
        <v>1955.1645364896006</v>
      </c>
    </row>
    <row r="18" spans="1:47" x14ac:dyDescent="0.3">
      <c r="A18" s="32">
        <f t="shared" si="7"/>
        <v>8</v>
      </c>
      <c r="B18" s="129">
        <v>17361.599999999999</v>
      </c>
      <c r="C18" s="130"/>
      <c r="D18" s="129">
        <f t="shared" si="8"/>
        <v>24309.712319999995</v>
      </c>
      <c r="E18" s="131">
        <f t="shared" si="0"/>
        <v>602.62202732282412</v>
      </c>
      <c r="F18" s="129">
        <f t="shared" si="1"/>
        <v>2025.8093599999997</v>
      </c>
      <c r="G18" s="131">
        <f t="shared" si="2"/>
        <v>50.218502276902015</v>
      </c>
      <c r="H18" s="61">
        <f t="shared" si="9"/>
        <v>1760.59</v>
      </c>
      <c r="I18" s="61">
        <f>GEW!$E$12+($F18-GEW!$E$12)*SUM(Fasering!$D$5)</f>
        <v>1895.469409333333</v>
      </c>
      <c r="J18" s="61">
        <f>GEW!$E$12+($F18-GEW!$E$12)*SUM(Fasering!$D$5:$D$7)</f>
        <v>1929.170588261665</v>
      </c>
      <c r="K18" s="61">
        <f>GEW!$E$12+($F18-GEW!$E$12)*SUM(Fasering!$D$5:$D$8)</f>
        <v>1948.5070363224568</v>
      </c>
      <c r="L18" s="61">
        <f>GEW!$E$12+($F18-GEW!$E$12)*SUM(Fasering!$D$5:$D$9)</f>
        <v>1967.8434843832486</v>
      </c>
      <c r="M18" s="61">
        <f>GEW!$E$12+($F18-GEW!$E$12)*SUM(Fasering!$D$5:$D$10)</f>
        <v>1987.1799324440403</v>
      </c>
      <c r="N18" s="61">
        <f>GEW!$E$12+($F18-GEW!$E$12)*SUM(Fasering!$D$5:$D$11)</f>
        <v>2006.472911939208</v>
      </c>
      <c r="O18" s="63">
        <f>GEW!$E$12+($F18-GEW!$E$12)*SUM(Fasering!$D$5:$D$12)</f>
        <v>2025.8093599999997</v>
      </c>
      <c r="P18" s="134">
        <f t="shared" si="3"/>
        <v>106.53538383333331</v>
      </c>
      <c r="Q18" s="135">
        <f t="shared" si="4"/>
        <v>2.6409431811514978</v>
      </c>
      <c r="R18" s="45">
        <f>$P18*SUM(Fasering!$D$5)</f>
        <v>0</v>
      </c>
      <c r="S18" s="45">
        <f>$P18*SUM(Fasering!$D$5:$D$7)</f>
        <v>27.546182228868172</v>
      </c>
      <c r="T18" s="45">
        <f>$P18*SUM(Fasering!$D$5:$D$8)</f>
        <v>43.351128491262266</v>
      </c>
      <c r="U18" s="45">
        <f>$P18*SUM(Fasering!$D$5:$D$9)</f>
        <v>59.156074753656362</v>
      </c>
      <c r="V18" s="45">
        <f>$P18*SUM(Fasering!$D$5:$D$10)</f>
        <v>74.961021016050452</v>
      </c>
      <c r="W18" s="45">
        <f>$P18*SUM(Fasering!$D$5:$D$11)</f>
        <v>90.730437570939245</v>
      </c>
      <c r="X18" s="55">
        <f>$P18*SUM(Fasering!$D$5:$D$12)</f>
        <v>106.53538383333334</v>
      </c>
      <c r="Y18" s="134">
        <f t="shared" si="5"/>
        <v>53.267108499999992</v>
      </c>
      <c r="Z18" s="135">
        <f t="shared" si="6"/>
        <v>1.320457128054358</v>
      </c>
      <c r="AA18" s="54">
        <f>$Y18*SUM(Fasering!$D$5)</f>
        <v>0</v>
      </c>
      <c r="AB18" s="45">
        <f>$Y18*SUM(Fasering!$D$5:$D$7)</f>
        <v>13.77294026406647</v>
      </c>
      <c r="AC18" s="45">
        <f>$Y18*SUM(Fasering!$D$5:$D$8)</f>
        <v>21.675326843089643</v>
      </c>
      <c r="AD18" s="45">
        <f>$Y18*SUM(Fasering!$D$5:$D$9)</f>
        <v>29.577713422112819</v>
      </c>
      <c r="AE18" s="45">
        <f>$Y18*SUM(Fasering!$D$5:$D$10)</f>
        <v>37.480100001135995</v>
      </c>
      <c r="AF18" s="45">
        <f>$Y18*SUM(Fasering!$D$5:$D$11)</f>
        <v>45.364721920976827</v>
      </c>
      <c r="AG18" s="55">
        <f>$Y18*SUM(Fasering!$D$5:$D$12)</f>
        <v>53.267108500000006</v>
      </c>
      <c r="AH18" s="5">
        <f>($AK$3+(I18+R18)*12*7.57%)*SUM(Fasering!$D$5)</f>
        <v>0</v>
      </c>
      <c r="AI18" s="112">
        <f>($AK$3+(J18+S18)*12*7.57%)*SUM(Fasering!$D$5:$D$7)</f>
        <v>495.36188496611538</v>
      </c>
      <c r="AJ18" s="112">
        <f>($AK$3+(K18+T18)*12*7.57%)*SUM(Fasering!$D$5:$D$8)</f>
        <v>792.57140215943923</v>
      </c>
      <c r="AK18" s="9">
        <f>($AK$3+(L18+U18)*12*7.57%)*SUM(Fasering!$D$5:$D$9)</f>
        <v>1099.2525610130954</v>
      </c>
      <c r="AL18" s="9">
        <f>($AK$3+(M18+V18)*12*7.57%)*SUM(Fasering!$D$5:$D$10)</f>
        <v>1415.4053615270839</v>
      </c>
      <c r="AM18" s="9">
        <f>($AK$3+(N18+W18)*12*7.57%)*SUM(Fasering!$D$5:$D$11)</f>
        <v>1740.2871738268486</v>
      </c>
      <c r="AN18" s="82">
        <f>($AK$3+(O18+X18)*12*7.57%)*SUM(Fasering!$D$5:$D$12)</f>
        <v>2075.3619652982006</v>
      </c>
      <c r="AO18" s="5">
        <f>($AK$3+(I18+AA18)*12*7.57%)*SUM(Fasering!$D$5)</f>
        <v>0</v>
      </c>
      <c r="AP18" s="112">
        <f>($AK$3+(J18+AB18)*12*7.57%)*SUM(Fasering!$D$5:$D$7)</f>
        <v>492.12683610913655</v>
      </c>
      <c r="AQ18" s="112">
        <f>($AK$3+(K18+AC18)*12*7.57%)*SUM(Fasering!$D$5:$D$8)</f>
        <v>784.55907219608639</v>
      </c>
      <c r="AR18" s="9">
        <f>($AK$3+(L18+AD18)*12*7.57%)*SUM(Fasering!$D$5:$D$9)</f>
        <v>1084.3329771587971</v>
      </c>
      <c r="AS18" s="9">
        <f>($AK$3+(M18+AE18)*12*7.57%)*SUM(Fasering!$D$5:$D$10)</f>
        <v>1391.4485509972687</v>
      </c>
      <c r="AT18" s="9">
        <f>($AK$3+(N18+AF18)*12*7.57%)*SUM(Fasering!$D$5:$D$11)</f>
        <v>1705.1906565545114</v>
      </c>
      <c r="AU18" s="82">
        <f>($AK$3+(O18+AG18)*12*7.57%)*SUM(Fasering!$D$5:$D$12)</f>
        <v>2026.9730639854006</v>
      </c>
    </row>
    <row r="19" spans="1:47" x14ac:dyDescent="0.3">
      <c r="A19" s="32">
        <f t="shared" si="7"/>
        <v>9</v>
      </c>
      <c r="B19" s="129">
        <v>17419.93</v>
      </c>
      <c r="C19" s="130"/>
      <c r="D19" s="129">
        <f t="shared" si="8"/>
        <v>24391.385985999998</v>
      </c>
      <c r="E19" s="131">
        <f t="shared" si="0"/>
        <v>604.64666461741342</v>
      </c>
      <c r="F19" s="129">
        <f t="shared" si="1"/>
        <v>2032.6154988333333</v>
      </c>
      <c r="G19" s="131">
        <f t="shared" si="2"/>
        <v>50.387222051451126</v>
      </c>
      <c r="H19" s="61">
        <f t="shared" si="9"/>
        <v>1760.59</v>
      </c>
      <c r="I19" s="61">
        <f>GEW!$E$12+($F19-GEW!$E$12)*SUM(Fasering!$D$5)</f>
        <v>1895.469409333333</v>
      </c>
      <c r="J19" s="61">
        <f>GEW!$E$12+($F19-GEW!$E$12)*SUM(Fasering!$D$5:$D$7)</f>
        <v>1930.9304086502721</v>
      </c>
      <c r="K19" s="61">
        <f>GEW!$E$12+($F19-GEW!$E$12)*SUM(Fasering!$D$5:$D$8)</f>
        <v>1951.2765743714754</v>
      </c>
      <c r="L19" s="61">
        <f>GEW!$E$12+($F19-GEW!$E$12)*SUM(Fasering!$D$5:$D$9)</f>
        <v>1971.6227400926784</v>
      </c>
      <c r="M19" s="61">
        <f>GEW!$E$12+($F19-GEW!$E$12)*SUM(Fasering!$D$5:$D$10)</f>
        <v>1991.9689058138817</v>
      </c>
      <c r="N19" s="61">
        <f>GEW!$E$12+($F19-GEW!$E$12)*SUM(Fasering!$D$5:$D$11)</f>
        <v>2012.26933311213</v>
      </c>
      <c r="O19" s="63">
        <f>GEW!$E$12+($F19-GEW!$E$12)*SUM(Fasering!$D$5:$D$12)</f>
        <v>2032.6154988333333</v>
      </c>
      <c r="P19" s="134">
        <f t="shared" si="3"/>
        <v>106.53538383333331</v>
      </c>
      <c r="Q19" s="135">
        <f t="shared" si="4"/>
        <v>2.6409431811514978</v>
      </c>
      <c r="R19" s="45">
        <f>$P19*SUM(Fasering!$D$5)</f>
        <v>0</v>
      </c>
      <c r="S19" s="45">
        <f>$P19*SUM(Fasering!$D$5:$D$7)</f>
        <v>27.546182228868172</v>
      </c>
      <c r="T19" s="45">
        <f>$P19*SUM(Fasering!$D$5:$D$8)</f>
        <v>43.351128491262266</v>
      </c>
      <c r="U19" s="45">
        <f>$P19*SUM(Fasering!$D$5:$D$9)</f>
        <v>59.156074753656362</v>
      </c>
      <c r="V19" s="45">
        <f>$P19*SUM(Fasering!$D$5:$D$10)</f>
        <v>74.961021016050452</v>
      </c>
      <c r="W19" s="45">
        <f>$P19*SUM(Fasering!$D$5:$D$11)</f>
        <v>90.730437570939245</v>
      </c>
      <c r="X19" s="55">
        <f>$P19*SUM(Fasering!$D$5:$D$12)</f>
        <v>106.53538383333334</v>
      </c>
      <c r="Y19" s="134">
        <f t="shared" si="5"/>
        <v>53.267108499999992</v>
      </c>
      <c r="Z19" s="135">
        <f t="shared" si="6"/>
        <v>1.320457128054358</v>
      </c>
      <c r="AA19" s="54">
        <f>$Y19*SUM(Fasering!$D$5)</f>
        <v>0</v>
      </c>
      <c r="AB19" s="45">
        <f>$Y19*SUM(Fasering!$D$5:$D$7)</f>
        <v>13.77294026406647</v>
      </c>
      <c r="AC19" s="45">
        <f>$Y19*SUM(Fasering!$D$5:$D$8)</f>
        <v>21.675326843089643</v>
      </c>
      <c r="AD19" s="45">
        <f>$Y19*SUM(Fasering!$D$5:$D$9)</f>
        <v>29.577713422112819</v>
      </c>
      <c r="AE19" s="45">
        <f>$Y19*SUM(Fasering!$D$5:$D$10)</f>
        <v>37.480100001135995</v>
      </c>
      <c r="AF19" s="45">
        <f>$Y19*SUM(Fasering!$D$5:$D$11)</f>
        <v>45.364721920976827</v>
      </c>
      <c r="AG19" s="55">
        <f>$Y19*SUM(Fasering!$D$5:$D$12)</f>
        <v>53.267108500000006</v>
      </c>
      <c r="AH19" s="5">
        <f>($AK$3+(I19+R19)*12*7.57%)*SUM(Fasering!$D$5)</f>
        <v>0</v>
      </c>
      <c r="AI19" s="112">
        <f>($AK$3+(J19+S19)*12*7.57%)*SUM(Fasering!$D$5:$D$7)</f>
        <v>495.77523027371984</v>
      </c>
      <c r="AJ19" s="112">
        <f>($AK$3+(K19+T19)*12*7.57%)*SUM(Fasering!$D$5:$D$8)</f>
        <v>793.59514527422573</v>
      </c>
      <c r="AK19" s="9">
        <f>($AK$3+(L19+U19)*12*7.57%)*SUM(Fasering!$D$5:$D$9)</f>
        <v>1101.1588506087783</v>
      </c>
      <c r="AL19" s="9">
        <f>($AK$3+(M19+V19)*12*7.57%)*SUM(Fasering!$D$5:$D$10)</f>
        <v>1418.4663462773779</v>
      </c>
      <c r="AM19" s="9">
        <f>($AK$3+(N19+W19)*12*7.57%)*SUM(Fasering!$D$5:$D$11)</f>
        <v>1744.7714896344708</v>
      </c>
      <c r="AN19" s="82">
        <f>($AK$3+(O19+X19)*12*7.57%)*SUM(Fasering!$D$5:$D$12)</f>
        <v>2081.5446618144006</v>
      </c>
      <c r="AO19" s="5">
        <f>($AK$3+(I19+AA19)*12*7.57%)*SUM(Fasering!$D$5)</f>
        <v>0</v>
      </c>
      <c r="AP19" s="112">
        <f>($AK$3+(J19+AB19)*12*7.57%)*SUM(Fasering!$D$5:$D$7)</f>
        <v>492.54018141674095</v>
      </c>
      <c r="AQ19" s="112">
        <f>($AK$3+(K19+AC19)*12*7.57%)*SUM(Fasering!$D$5:$D$8)</f>
        <v>785.58281531087289</v>
      </c>
      <c r="AR19" s="9">
        <f>($AK$3+(L19+AD19)*12*7.57%)*SUM(Fasering!$D$5:$D$9)</f>
        <v>1086.23926675448</v>
      </c>
      <c r="AS19" s="9">
        <f>($AK$3+(M19+AE19)*12*7.57%)*SUM(Fasering!$D$5:$D$10)</f>
        <v>1394.5095357475625</v>
      </c>
      <c r="AT19" s="9">
        <f>($AK$3+(N19+AF19)*12*7.57%)*SUM(Fasering!$D$5:$D$11)</f>
        <v>1709.6749723621333</v>
      </c>
      <c r="AU19" s="82">
        <f>($AK$3+(O19+AG19)*12*7.57%)*SUM(Fasering!$D$5:$D$12)</f>
        <v>2033.1557605016008</v>
      </c>
    </row>
    <row r="20" spans="1:47" x14ac:dyDescent="0.3">
      <c r="A20" s="32">
        <f t="shared" si="7"/>
        <v>10</v>
      </c>
      <c r="B20" s="129">
        <v>18154.060000000001</v>
      </c>
      <c r="C20" s="130"/>
      <c r="D20" s="129">
        <f t="shared" si="8"/>
        <v>25419.314812000001</v>
      </c>
      <c r="E20" s="131">
        <f t="shared" si="0"/>
        <v>630.12835460672932</v>
      </c>
      <c r="F20" s="129">
        <f t="shared" si="1"/>
        <v>2118.2762343333334</v>
      </c>
      <c r="G20" s="131">
        <f t="shared" si="2"/>
        <v>52.510696217227441</v>
      </c>
      <c r="H20" s="61">
        <f t="shared" si="9"/>
        <v>1760.59</v>
      </c>
      <c r="I20" s="61">
        <f>GEW!$E$12+($F20-GEW!$E$12)*SUM(Fasering!$D$5)</f>
        <v>1895.469409333333</v>
      </c>
      <c r="J20" s="61">
        <f>GEW!$E$12+($F20-GEW!$E$12)*SUM(Fasering!$D$5:$D$7)</f>
        <v>1953.0791647258436</v>
      </c>
      <c r="K20" s="61">
        <f>GEW!$E$12+($F20-GEW!$E$12)*SUM(Fasering!$D$5:$D$8)</f>
        <v>1986.1334399282373</v>
      </c>
      <c r="L20" s="61">
        <f>GEW!$E$12+($F20-GEW!$E$12)*SUM(Fasering!$D$5:$D$9)</f>
        <v>2019.187715130631</v>
      </c>
      <c r="M20" s="61">
        <f>GEW!$E$12+($F20-GEW!$E$12)*SUM(Fasering!$D$5:$D$10)</f>
        <v>2052.2419903330247</v>
      </c>
      <c r="N20" s="61">
        <f>GEW!$E$12+($F20-GEW!$E$12)*SUM(Fasering!$D$5:$D$11)</f>
        <v>2085.2219591309395</v>
      </c>
      <c r="O20" s="63">
        <f>GEW!$E$12+($F20-GEW!$E$12)*SUM(Fasering!$D$5:$D$12)</f>
        <v>2118.2762343333334</v>
      </c>
      <c r="P20" s="129">
        <f t="shared" si="3"/>
        <v>106.53538383333331</v>
      </c>
      <c r="Q20" s="131">
        <f t="shared" si="4"/>
        <v>2.6409431811514978</v>
      </c>
      <c r="R20" s="45">
        <f>$P20*SUM(Fasering!$D$5)</f>
        <v>0</v>
      </c>
      <c r="S20" s="45">
        <f>$P20*SUM(Fasering!$D$5:$D$7)</f>
        <v>27.546182228868172</v>
      </c>
      <c r="T20" s="45">
        <f>$P20*SUM(Fasering!$D$5:$D$8)</f>
        <v>43.351128491262266</v>
      </c>
      <c r="U20" s="45">
        <f>$P20*SUM(Fasering!$D$5:$D$9)</f>
        <v>59.156074753656362</v>
      </c>
      <c r="V20" s="45">
        <f>$P20*SUM(Fasering!$D$5:$D$10)</f>
        <v>74.961021016050452</v>
      </c>
      <c r="W20" s="45">
        <f>$P20*SUM(Fasering!$D$5:$D$11)</f>
        <v>90.730437570939245</v>
      </c>
      <c r="X20" s="55">
        <f>$P20*SUM(Fasering!$D$5:$D$12)</f>
        <v>106.53538383333334</v>
      </c>
      <c r="Y20" s="129">
        <f t="shared" si="5"/>
        <v>53.267108499999992</v>
      </c>
      <c r="Z20" s="131">
        <f t="shared" si="6"/>
        <v>1.320457128054358</v>
      </c>
      <c r="AA20" s="54">
        <f>$Y20*SUM(Fasering!$D$5)</f>
        <v>0</v>
      </c>
      <c r="AB20" s="45">
        <f>$Y20*SUM(Fasering!$D$5:$D$7)</f>
        <v>13.77294026406647</v>
      </c>
      <c r="AC20" s="45">
        <f>$Y20*SUM(Fasering!$D$5:$D$8)</f>
        <v>21.675326843089643</v>
      </c>
      <c r="AD20" s="45">
        <f>$Y20*SUM(Fasering!$D$5:$D$9)</f>
        <v>29.577713422112819</v>
      </c>
      <c r="AE20" s="45">
        <f>$Y20*SUM(Fasering!$D$5:$D$10)</f>
        <v>37.480100001135995</v>
      </c>
      <c r="AF20" s="45">
        <f>$Y20*SUM(Fasering!$D$5:$D$11)</f>
        <v>45.364721920976827</v>
      </c>
      <c r="AG20" s="55">
        <f>$Y20*SUM(Fasering!$D$5:$D$12)</f>
        <v>53.267108500000006</v>
      </c>
      <c r="AH20" s="5">
        <f>($AK$3+(I20+R20)*12*7.57%)*SUM(Fasering!$D$5)</f>
        <v>0</v>
      </c>
      <c r="AI20" s="112">
        <f>($AK$3+(J20+S20)*12*7.57%)*SUM(Fasering!$D$5:$D$7)</f>
        <v>500.9775136728565</v>
      </c>
      <c r="AJ20" s="112">
        <f>($AK$3+(K20+T20)*12*7.57%)*SUM(Fasering!$D$5:$D$8)</f>
        <v>806.47977638785972</v>
      </c>
      <c r="AK20" s="9">
        <f>($AK$3+(L20+U20)*12*7.57%)*SUM(Fasering!$D$5:$D$9)</f>
        <v>1125.1510395489254</v>
      </c>
      <c r="AL20" s="9">
        <f>($AK$3+(M20+V20)*12*7.57%)*SUM(Fasering!$D$5:$D$10)</f>
        <v>1456.9913031560538</v>
      </c>
      <c r="AM20" s="9">
        <f>($AK$3+(N20+W20)*12*7.57%)*SUM(Fasering!$D$5:$D$11)</f>
        <v>1801.2102135132516</v>
      </c>
      <c r="AN20" s="82">
        <f>($AK$3+(O20+X20)*12*7.57%)*SUM(Fasering!$D$5:$D$12)</f>
        <v>2159.3588739426009</v>
      </c>
      <c r="AO20" s="5">
        <f>($AK$3+(I20+AA20)*12*7.57%)*SUM(Fasering!$D$5)</f>
        <v>0</v>
      </c>
      <c r="AP20" s="112">
        <f>($AK$3+(J20+AB20)*12*7.57%)*SUM(Fasering!$D$5:$D$7)</f>
        <v>497.74246481587767</v>
      </c>
      <c r="AQ20" s="112">
        <f>($AK$3+(K20+AC20)*12*7.57%)*SUM(Fasering!$D$5:$D$8)</f>
        <v>798.46744642450687</v>
      </c>
      <c r="AR20" s="9">
        <f>($AK$3+(L20+AD20)*12*7.57%)*SUM(Fasering!$D$5:$D$9)</f>
        <v>1110.2314556946271</v>
      </c>
      <c r="AS20" s="9">
        <f>($AK$3+(M20+AE20)*12*7.57%)*SUM(Fasering!$D$5:$D$10)</f>
        <v>1433.0344926262387</v>
      </c>
      <c r="AT20" s="9">
        <f>($AK$3+(N20+AF20)*12*7.57%)*SUM(Fasering!$D$5:$D$11)</f>
        <v>1766.1136962409141</v>
      </c>
      <c r="AU20" s="82">
        <f>($AK$3+(O20+AG20)*12*7.57%)*SUM(Fasering!$D$5:$D$12)</f>
        <v>2110.9699726298008</v>
      </c>
    </row>
    <row r="21" spans="1:47" x14ac:dyDescent="0.3">
      <c r="A21" s="32">
        <f t="shared" si="7"/>
        <v>11</v>
      </c>
      <c r="B21" s="129">
        <v>18156.099999999999</v>
      </c>
      <c r="C21" s="130"/>
      <c r="D21" s="129">
        <f t="shared" si="8"/>
        <v>25422.171219999997</v>
      </c>
      <c r="E21" s="131">
        <f t="shared" si="0"/>
        <v>630.19916311146028</v>
      </c>
      <c r="F21" s="129">
        <f t="shared" si="1"/>
        <v>2118.5142683333329</v>
      </c>
      <c r="G21" s="131">
        <f t="shared" si="2"/>
        <v>52.516596925955021</v>
      </c>
      <c r="H21" s="61">
        <f t="shared" si="9"/>
        <v>1760.59</v>
      </c>
      <c r="I21" s="61">
        <f>GEW!$E$12+($F21-GEW!$E$12)*SUM(Fasering!$D$5)</f>
        <v>1895.469409333333</v>
      </c>
      <c r="J21" s="61">
        <f>GEW!$E$12+($F21-GEW!$E$12)*SUM(Fasering!$D$5:$D$7)</f>
        <v>1953.1407116758307</v>
      </c>
      <c r="K21" s="61">
        <f>GEW!$E$12+($F21-GEW!$E$12)*SUM(Fasering!$D$5:$D$8)</f>
        <v>1986.2303001651649</v>
      </c>
      <c r="L21" s="61">
        <f>GEW!$E$12+($F21-GEW!$E$12)*SUM(Fasering!$D$5:$D$9)</f>
        <v>2019.319888654499</v>
      </c>
      <c r="M21" s="61">
        <f>GEW!$E$12+($F21-GEW!$E$12)*SUM(Fasering!$D$5:$D$10)</f>
        <v>2052.4094771438331</v>
      </c>
      <c r="N21" s="61">
        <f>GEW!$E$12+($F21-GEW!$E$12)*SUM(Fasering!$D$5:$D$11)</f>
        <v>2085.4246798439985</v>
      </c>
      <c r="O21" s="63">
        <f>GEW!$E$12+($F21-GEW!$E$12)*SUM(Fasering!$D$5:$D$12)</f>
        <v>2118.5142683333329</v>
      </c>
      <c r="P21" s="129">
        <f t="shared" si="3"/>
        <v>106.53538383333331</v>
      </c>
      <c r="Q21" s="131">
        <f t="shared" si="4"/>
        <v>2.6409431811514978</v>
      </c>
      <c r="R21" s="45">
        <f>$P21*SUM(Fasering!$D$5)</f>
        <v>0</v>
      </c>
      <c r="S21" s="45">
        <f>$P21*SUM(Fasering!$D$5:$D$7)</f>
        <v>27.546182228868172</v>
      </c>
      <c r="T21" s="45">
        <f>$P21*SUM(Fasering!$D$5:$D$8)</f>
        <v>43.351128491262266</v>
      </c>
      <c r="U21" s="45">
        <f>$P21*SUM(Fasering!$D$5:$D$9)</f>
        <v>59.156074753656362</v>
      </c>
      <c r="V21" s="45">
        <f>$P21*SUM(Fasering!$D$5:$D$10)</f>
        <v>74.961021016050452</v>
      </c>
      <c r="W21" s="45">
        <f>$P21*SUM(Fasering!$D$5:$D$11)</f>
        <v>90.730437570939245</v>
      </c>
      <c r="X21" s="55">
        <f>$P21*SUM(Fasering!$D$5:$D$12)</f>
        <v>106.53538383333334</v>
      </c>
      <c r="Y21" s="129">
        <f t="shared" si="5"/>
        <v>53.267108499999992</v>
      </c>
      <c r="Z21" s="131">
        <f t="shared" si="6"/>
        <v>1.320457128054358</v>
      </c>
      <c r="AA21" s="54">
        <f>$Y21*SUM(Fasering!$D$5)</f>
        <v>0</v>
      </c>
      <c r="AB21" s="45">
        <f>$Y21*SUM(Fasering!$D$5:$D$7)</f>
        <v>13.77294026406647</v>
      </c>
      <c r="AC21" s="45">
        <f>$Y21*SUM(Fasering!$D$5:$D$8)</f>
        <v>21.675326843089643</v>
      </c>
      <c r="AD21" s="45">
        <f>$Y21*SUM(Fasering!$D$5:$D$9)</f>
        <v>29.577713422112819</v>
      </c>
      <c r="AE21" s="45">
        <f>$Y21*SUM(Fasering!$D$5:$D$10)</f>
        <v>37.480100001135995</v>
      </c>
      <c r="AF21" s="45">
        <f>$Y21*SUM(Fasering!$D$5:$D$11)</f>
        <v>45.364721920976827</v>
      </c>
      <c r="AG21" s="55">
        <f>$Y21*SUM(Fasering!$D$5:$D$12)</f>
        <v>53.267108500000006</v>
      </c>
      <c r="AH21" s="5">
        <f>($AK$3+(I21+R21)*12*7.57%)*SUM(Fasering!$D$5)</f>
        <v>0</v>
      </c>
      <c r="AI21" s="112">
        <f>($AK$3+(J21+S21)*12*7.57%)*SUM(Fasering!$D$5:$D$7)</f>
        <v>500.99196977481967</v>
      </c>
      <c r="AJ21" s="112">
        <f>($AK$3+(K21+T21)*12*7.57%)*SUM(Fasering!$D$5:$D$8)</f>
        <v>806.51558019300558</v>
      </c>
      <c r="AK21" s="9">
        <f>($AK$3+(L21+U21)*12*7.57%)*SUM(Fasering!$D$5:$D$9)</f>
        <v>1125.2177090290418</v>
      </c>
      <c r="AL21" s="9">
        <f>($AK$3+(M21+V21)*12*7.57%)*SUM(Fasering!$D$5:$D$10)</f>
        <v>1457.0983562829281</v>
      </c>
      <c r="AM21" s="9">
        <f>($AK$3+(N21+W21)*12*7.57%)*SUM(Fasering!$D$5:$D$11)</f>
        <v>1801.3670454050316</v>
      </c>
      <c r="AN21" s="82">
        <f>($AK$3+(O21+X21)*12*7.57%)*SUM(Fasering!$D$5:$D$12)</f>
        <v>2159.5751040282003</v>
      </c>
      <c r="AO21" s="5">
        <f>($AK$3+(I21+AA21)*12*7.57%)*SUM(Fasering!$D$5)</f>
        <v>0</v>
      </c>
      <c r="AP21" s="112">
        <f>($AK$3+(J21+AB21)*12*7.57%)*SUM(Fasering!$D$5:$D$7)</f>
        <v>497.75692091784083</v>
      </c>
      <c r="AQ21" s="112">
        <f>($AK$3+(K21+AC21)*12*7.57%)*SUM(Fasering!$D$5:$D$8)</f>
        <v>798.50325022965285</v>
      </c>
      <c r="AR21" s="9">
        <f>($AK$3+(L21+AD21)*12*7.57%)*SUM(Fasering!$D$5:$D$9)</f>
        <v>1110.2981251747437</v>
      </c>
      <c r="AS21" s="9">
        <f>($AK$3+(M21+AE21)*12*7.57%)*SUM(Fasering!$D$5:$D$10)</f>
        <v>1433.1415457531132</v>
      </c>
      <c r="AT21" s="9">
        <f>($AK$3+(N21+AF21)*12*7.57%)*SUM(Fasering!$D$5:$D$11)</f>
        <v>1766.2705281326939</v>
      </c>
      <c r="AU21" s="82">
        <f>($AK$3+(O21+AG21)*12*7.57%)*SUM(Fasering!$D$5:$D$12)</f>
        <v>2111.1862027154007</v>
      </c>
    </row>
    <row r="22" spans="1:47" x14ac:dyDescent="0.3">
      <c r="A22" s="32">
        <f t="shared" si="7"/>
        <v>12</v>
      </c>
      <c r="B22" s="129">
        <v>18946.509999999998</v>
      </c>
      <c r="C22" s="130"/>
      <c r="D22" s="129">
        <f t="shared" si="8"/>
        <v>26528.903301999995</v>
      </c>
      <c r="E22" s="131">
        <f t="shared" si="0"/>
        <v>657.63433479012087</v>
      </c>
      <c r="F22" s="129">
        <f t="shared" si="1"/>
        <v>2210.7419418333329</v>
      </c>
      <c r="G22" s="131">
        <f t="shared" si="2"/>
        <v>54.802861232510068</v>
      </c>
      <c r="H22" s="61">
        <f t="shared" si="9"/>
        <v>1760.59</v>
      </c>
      <c r="I22" s="61">
        <f>GEW!$E$12+($F22-GEW!$E$12)*SUM(Fasering!$D$5)</f>
        <v>1895.469409333333</v>
      </c>
      <c r="J22" s="61">
        <f>GEW!$E$12+($F22-GEW!$E$12)*SUM(Fasering!$D$5:$D$7)</f>
        <v>1976.9874394892868</v>
      </c>
      <c r="K22" s="61">
        <f>GEW!$E$12+($F22-GEW!$E$12)*SUM(Fasering!$D$5:$D$8)</f>
        <v>2023.7593687289345</v>
      </c>
      <c r="L22" s="61">
        <f>GEW!$E$12+($F22-GEW!$E$12)*SUM(Fasering!$D$5:$D$9)</f>
        <v>2070.5312979685823</v>
      </c>
      <c r="M22" s="61">
        <f>GEW!$E$12+($F22-GEW!$E$12)*SUM(Fasering!$D$5:$D$10)</f>
        <v>2117.3032272082305</v>
      </c>
      <c r="N22" s="61">
        <f>GEW!$E$12+($F22-GEW!$E$12)*SUM(Fasering!$D$5:$D$11)</f>
        <v>2163.9700125936852</v>
      </c>
      <c r="O22" s="63">
        <f>GEW!$E$12+($F22-GEW!$E$12)*SUM(Fasering!$D$5:$D$12)</f>
        <v>2210.7419418333329</v>
      </c>
      <c r="P22" s="129">
        <f t="shared" si="3"/>
        <v>106.53538383333331</v>
      </c>
      <c r="Q22" s="131">
        <f t="shared" si="4"/>
        <v>2.6409431811514978</v>
      </c>
      <c r="R22" s="45">
        <f>$P22*SUM(Fasering!$D$5)</f>
        <v>0</v>
      </c>
      <c r="S22" s="45">
        <f>$P22*SUM(Fasering!$D$5:$D$7)</f>
        <v>27.546182228868172</v>
      </c>
      <c r="T22" s="45">
        <f>$P22*SUM(Fasering!$D$5:$D$8)</f>
        <v>43.351128491262266</v>
      </c>
      <c r="U22" s="45">
        <f>$P22*SUM(Fasering!$D$5:$D$9)</f>
        <v>59.156074753656362</v>
      </c>
      <c r="V22" s="45">
        <f>$P22*SUM(Fasering!$D$5:$D$10)</f>
        <v>74.961021016050452</v>
      </c>
      <c r="W22" s="45">
        <f>$P22*SUM(Fasering!$D$5:$D$11)</f>
        <v>90.730437570939245</v>
      </c>
      <c r="X22" s="55">
        <f>$P22*SUM(Fasering!$D$5:$D$12)</f>
        <v>106.53538383333334</v>
      </c>
      <c r="Y22" s="129">
        <f t="shared" si="5"/>
        <v>53.267108499999992</v>
      </c>
      <c r="Z22" s="131">
        <f t="shared" si="6"/>
        <v>1.320457128054358</v>
      </c>
      <c r="AA22" s="54">
        <f>$Y22*SUM(Fasering!$D$5)</f>
        <v>0</v>
      </c>
      <c r="AB22" s="45">
        <f>$Y22*SUM(Fasering!$D$5:$D$7)</f>
        <v>13.77294026406647</v>
      </c>
      <c r="AC22" s="45">
        <f>$Y22*SUM(Fasering!$D$5:$D$8)</f>
        <v>21.675326843089643</v>
      </c>
      <c r="AD22" s="45">
        <f>$Y22*SUM(Fasering!$D$5:$D$9)</f>
        <v>29.577713422112819</v>
      </c>
      <c r="AE22" s="45">
        <f>$Y22*SUM(Fasering!$D$5:$D$10)</f>
        <v>37.480100001135995</v>
      </c>
      <c r="AF22" s="45">
        <f>$Y22*SUM(Fasering!$D$5:$D$11)</f>
        <v>45.364721920976827</v>
      </c>
      <c r="AG22" s="55">
        <f>$Y22*SUM(Fasering!$D$5:$D$12)</f>
        <v>53.267108500000006</v>
      </c>
      <c r="AH22" s="5">
        <f>($AK$3+(I22+R22)*12*7.57%)*SUM(Fasering!$D$5)</f>
        <v>0</v>
      </c>
      <c r="AI22" s="112">
        <f>($AK$3+(J22+S22)*12*7.57%)*SUM(Fasering!$D$5:$D$7)</f>
        <v>506.59307151635272</v>
      </c>
      <c r="AJ22" s="112">
        <f>($AK$3+(K22+T22)*12*7.57%)*SUM(Fasering!$D$5:$D$8)</f>
        <v>820.38797510743154</v>
      </c>
      <c r="AK22" s="9">
        <f>($AK$3+(L22+U22)*12*7.57%)*SUM(Fasering!$D$5:$D$9)</f>
        <v>1151.0491912735786</v>
      </c>
      <c r="AL22" s="9">
        <f>($AK$3+(M22+V22)*12*7.57%)*SUM(Fasering!$D$5:$D$10)</f>
        <v>1498.5767200147939</v>
      </c>
      <c r="AM22" s="9">
        <f>($AK$3+(N22+W22)*12*7.57%)*SUM(Fasering!$D$5:$D$11)</f>
        <v>1862.132484415871</v>
      </c>
      <c r="AN22" s="82">
        <f>($AK$3+(O22+X22)*12*7.57%)*SUM(Fasering!$D$5:$D$12)</f>
        <v>2243.3547226356009</v>
      </c>
      <c r="AO22" s="5">
        <f>($AK$3+(I22+AA22)*12*7.57%)*SUM(Fasering!$D$5)</f>
        <v>0</v>
      </c>
      <c r="AP22" s="112">
        <f>($AK$3+(J22+AB22)*12*7.57%)*SUM(Fasering!$D$5:$D$7)</f>
        <v>503.35802265937383</v>
      </c>
      <c r="AQ22" s="112">
        <f>($AK$3+(K22+AC22)*12*7.57%)*SUM(Fasering!$D$5:$D$8)</f>
        <v>812.3756451440787</v>
      </c>
      <c r="AR22" s="9">
        <f>($AK$3+(L22+AD22)*12*7.57%)*SUM(Fasering!$D$5:$D$9)</f>
        <v>1136.1296074192803</v>
      </c>
      <c r="AS22" s="9">
        <f>($AK$3+(M22+AE22)*12*7.57%)*SUM(Fasering!$D$5:$D$10)</f>
        <v>1474.6199094849787</v>
      </c>
      <c r="AT22" s="9">
        <f>($AK$3+(N22+AF22)*12*7.57%)*SUM(Fasering!$D$5:$D$11)</f>
        <v>1827.0359671435335</v>
      </c>
      <c r="AU22" s="82">
        <f>($AK$3+(O22+AG22)*12*7.57%)*SUM(Fasering!$D$5:$D$12)</f>
        <v>2194.9658213228004</v>
      </c>
    </row>
    <row r="23" spans="1:47" x14ac:dyDescent="0.3">
      <c r="A23" s="32">
        <f t="shared" si="7"/>
        <v>13</v>
      </c>
      <c r="B23" s="129">
        <v>18946.509999999998</v>
      </c>
      <c r="C23" s="130"/>
      <c r="D23" s="129">
        <f t="shared" si="8"/>
        <v>26528.903301999995</v>
      </c>
      <c r="E23" s="131">
        <f t="shared" si="0"/>
        <v>657.63433479012087</v>
      </c>
      <c r="F23" s="129">
        <f t="shared" si="1"/>
        <v>2210.7419418333329</v>
      </c>
      <c r="G23" s="131">
        <f t="shared" si="2"/>
        <v>54.802861232510068</v>
      </c>
      <c r="H23" s="61">
        <f t="shared" si="9"/>
        <v>1760.59</v>
      </c>
      <c r="I23" s="61">
        <f>GEW!$E$12+($F23-GEW!$E$12)*SUM(Fasering!$D$5)</f>
        <v>1895.469409333333</v>
      </c>
      <c r="J23" s="61">
        <f>GEW!$E$12+($F23-GEW!$E$12)*SUM(Fasering!$D$5:$D$7)</f>
        <v>1976.9874394892868</v>
      </c>
      <c r="K23" s="61">
        <f>GEW!$E$12+($F23-GEW!$E$12)*SUM(Fasering!$D$5:$D$8)</f>
        <v>2023.7593687289345</v>
      </c>
      <c r="L23" s="61">
        <f>GEW!$E$12+($F23-GEW!$E$12)*SUM(Fasering!$D$5:$D$9)</f>
        <v>2070.5312979685823</v>
      </c>
      <c r="M23" s="61">
        <f>GEW!$E$12+($F23-GEW!$E$12)*SUM(Fasering!$D$5:$D$10)</f>
        <v>2117.3032272082305</v>
      </c>
      <c r="N23" s="61">
        <f>GEW!$E$12+($F23-GEW!$E$12)*SUM(Fasering!$D$5:$D$11)</f>
        <v>2163.9700125936852</v>
      </c>
      <c r="O23" s="63">
        <f>GEW!$E$12+($F23-GEW!$E$12)*SUM(Fasering!$D$5:$D$12)</f>
        <v>2210.7419418333329</v>
      </c>
      <c r="P23" s="129">
        <f t="shared" si="3"/>
        <v>106.53538383333331</v>
      </c>
      <c r="Q23" s="131">
        <f t="shared" si="4"/>
        <v>2.6409431811514978</v>
      </c>
      <c r="R23" s="45">
        <f>$P23*SUM(Fasering!$D$5)</f>
        <v>0</v>
      </c>
      <c r="S23" s="45">
        <f>$P23*SUM(Fasering!$D$5:$D$7)</f>
        <v>27.546182228868172</v>
      </c>
      <c r="T23" s="45">
        <f>$P23*SUM(Fasering!$D$5:$D$8)</f>
        <v>43.351128491262266</v>
      </c>
      <c r="U23" s="45">
        <f>$P23*SUM(Fasering!$D$5:$D$9)</f>
        <v>59.156074753656362</v>
      </c>
      <c r="V23" s="45">
        <f>$P23*SUM(Fasering!$D$5:$D$10)</f>
        <v>74.961021016050452</v>
      </c>
      <c r="W23" s="45">
        <f>$P23*SUM(Fasering!$D$5:$D$11)</f>
        <v>90.730437570939245</v>
      </c>
      <c r="X23" s="55">
        <f>$P23*SUM(Fasering!$D$5:$D$12)</f>
        <v>106.53538383333334</v>
      </c>
      <c r="Y23" s="129">
        <f t="shared" si="5"/>
        <v>53.267108499999992</v>
      </c>
      <c r="Z23" s="131">
        <f t="shared" si="6"/>
        <v>1.320457128054358</v>
      </c>
      <c r="AA23" s="54">
        <f>$Y23*SUM(Fasering!$D$5)</f>
        <v>0</v>
      </c>
      <c r="AB23" s="45">
        <f>$Y23*SUM(Fasering!$D$5:$D$7)</f>
        <v>13.77294026406647</v>
      </c>
      <c r="AC23" s="45">
        <f>$Y23*SUM(Fasering!$D$5:$D$8)</f>
        <v>21.675326843089643</v>
      </c>
      <c r="AD23" s="45">
        <f>$Y23*SUM(Fasering!$D$5:$D$9)</f>
        <v>29.577713422112819</v>
      </c>
      <c r="AE23" s="45">
        <f>$Y23*SUM(Fasering!$D$5:$D$10)</f>
        <v>37.480100001135995</v>
      </c>
      <c r="AF23" s="45">
        <f>$Y23*SUM(Fasering!$D$5:$D$11)</f>
        <v>45.364721920976827</v>
      </c>
      <c r="AG23" s="55">
        <f>$Y23*SUM(Fasering!$D$5:$D$12)</f>
        <v>53.267108500000006</v>
      </c>
      <c r="AH23" s="5">
        <f>($AK$3+(I23+R23)*12*7.57%)*SUM(Fasering!$D$5)</f>
        <v>0</v>
      </c>
      <c r="AI23" s="112">
        <f>($AK$3+(J23+S23)*12*7.57%)*SUM(Fasering!$D$5:$D$7)</f>
        <v>506.59307151635272</v>
      </c>
      <c r="AJ23" s="112">
        <f>($AK$3+(K23+T23)*12*7.57%)*SUM(Fasering!$D$5:$D$8)</f>
        <v>820.38797510743154</v>
      </c>
      <c r="AK23" s="9">
        <f>($AK$3+(L23+U23)*12*7.57%)*SUM(Fasering!$D$5:$D$9)</f>
        <v>1151.0491912735786</v>
      </c>
      <c r="AL23" s="9">
        <f>($AK$3+(M23+V23)*12*7.57%)*SUM(Fasering!$D$5:$D$10)</f>
        <v>1498.5767200147939</v>
      </c>
      <c r="AM23" s="9">
        <f>($AK$3+(N23+W23)*12*7.57%)*SUM(Fasering!$D$5:$D$11)</f>
        <v>1862.132484415871</v>
      </c>
      <c r="AN23" s="82">
        <f>($AK$3+(O23+X23)*12*7.57%)*SUM(Fasering!$D$5:$D$12)</f>
        <v>2243.3547226356009</v>
      </c>
      <c r="AO23" s="5">
        <f>($AK$3+(I23+AA23)*12*7.57%)*SUM(Fasering!$D$5)</f>
        <v>0</v>
      </c>
      <c r="AP23" s="112">
        <f>($AK$3+(J23+AB23)*12*7.57%)*SUM(Fasering!$D$5:$D$7)</f>
        <v>503.35802265937383</v>
      </c>
      <c r="AQ23" s="112">
        <f>($AK$3+(K23+AC23)*12*7.57%)*SUM(Fasering!$D$5:$D$8)</f>
        <v>812.3756451440787</v>
      </c>
      <c r="AR23" s="9">
        <f>($AK$3+(L23+AD23)*12*7.57%)*SUM(Fasering!$D$5:$D$9)</f>
        <v>1136.1296074192803</v>
      </c>
      <c r="AS23" s="9">
        <f>($AK$3+(M23+AE23)*12*7.57%)*SUM(Fasering!$D$5:$D$10)</f>
        <v>1474.6199094849787</v>
      </c>
      <c r="AT23" s="9">
        <f>($AK$3+(N23+AF23)*12*7.57%)*SUM(Fasering!$D$5:$D$11)</f>
        <v>1827.0359671435335</v>
      </c>
      <c r="AU23" s="82">
        <f>($AK$3+(O23+AG23)*12*7.57%)*SUM(Fasering!$D$5:$D$12)</f>
        <v>2194.9658213228004</v>
      </c>
    </row>
    <row r="24" spans="1:47" x14ac:dyDescent="0.3">
      <c r="A24" s="32">
        <f t="shared" si="7"/>
        <v>14</v>
      </c>
      <c r="B24" s="129">
        <v>19738.97</v>
      </c>
      <c r="C24" s="130"/>
      <c r="D24" s="129">
        <f t="shared" si="8"/>
        <v>27638.505794000001</v>
      </c>
      <c r="E24" s="131">
        <f t="shared" si="0"/>
        <v>685.14066207402595</v>
      </c>
      <c r="F24" s="129">
        <f t="shared" si="1"/>
        <v>2303.2088161666666</v>
      </c>
      <c r="G24" s="131">
        <f t="shared" si="2"/>
        <v>57.095055172835494</v>
      </c>
      <c r="H24" s="61">
        <f t="shared" si="9"/>
        <v>1760.59</v>
      </c>
      <c r="I24" s="61">
        <f>GEW!$E$12+($F24-GEW!$E$12)*SUM(Fasering!$D$5)</f>
        <v>1895.469409333333</v>
      </c>
      <c r="J24" s="61">
        <f>GEW!$E$12+($F24-GEW!$E$12)*SUM(Fasering!$D$5:$D$7)</f>
        <v>2000.8960159534652</v>
      </c>
      <c r="K24" s="61">
        <f>GEW!$E$12+($F24-GEW!$E$12)*SUM(Fasering!$D$5:$D$8)</f>
        <v>2061.3857723347151</v>
      </c>
      <c r="L24" s="61">
        <f>GEW!$E$12+($F24-GEW!$E$12)*SUM(Fasering!$D$5:$D$9)</f>
        <v>2121.8755287159652</v>
      </c>
      <c r="M24" s="61">
        <f>GEW!$E$12+($F24-GEW!$E$12)*SUM(Fasering!$D$5:$D$10)</f>
        <v>2182.3652850972148</v>
      </c>
      <c r="N24" s="61">
        <f>GEW!$E$12+($F24-GEW!$E$12)*SUM(Fasering!$D$5:$D$11)</f>
        <v>2242.7190597854169</v>
      </c>
      <c r="O24" s="63">
        <f>GEW!$E$12+($F24-GEW!$E$12)*SUM(Fasering!$D$5:$D$12)</f>
        <v>2303.2088161666666</v>
      </c>
      <c r="P24" s="129">
        <f t="shared" si="3"/>
        <v>106.53538383333331</v>
      </c>
      <c r="Q24" s="131">
        <f t="shared" si="4"/>
        <v>2.6409431811514978</v>
      </c>
      <c r="R24" s="45">
        <f>$P24*SUM(Fasering!$D$5)</f>
        <v>0</v>
      </c>
      <c r="S24" s="45">
        <f>$P24*SUM(Fasering!$D$5:$D$7)</f>
        <v>27.546182228868172</v>
      </c>
      <c r="T24" s="45">
        <f>$P24*SUM(Fasering!$D$5:$D$8)</f>
        <v>43.351128491262266</v>
      </c>
      <c r="U24" s="45">
        <f>$P24*SUM(Fasering!$D$5:$D$9)</f>
        <v>59.156074753656362</v>
      </c>
      <c r="V24" s="45">
        <f>$P24*SUM(Fasering!$D$5:$D$10)</f>
        <v>74.961021016050452</v>
      </c>
      <c r="W24" s="45">
        <f>$P24*SUM(Fasering!$D$5:$D$11)</f>
        <v>90.730437570939245</v>
      </c>
      <c r="X24" s="55">
        <f>$P24*SUM(Fasering!$D$5:$D$12)</f>
        <v>106.53538383333334</v>
      </c>
      <c r="Y24" s="129">
        <f t="shared" si="5"/>
        <v>53.267108499999992</v>
      </c>
      <c r="Z24" s="131">
        <f t="shared" si="6"/>
        <v>1.320457128054358</v>
      </c>
      <c r="AA24" s="54">
        <f>$Y24*SUM(Fasering!$D$5)</f>
        <v>0</v>
      </c>
      <c r="AB24" s="45">
        <f>$Y24*SUM(Fasering!$D$5:$D$7)</f>
        <v>13.77294026406647</v>
      </c>
      <c r="AC24" s="45">
        <f>$Y24*SUM(Fasering!$D$5:$D$8)</f>
        <v>21.675326843089643</v>
      </c>
      <c r="AD24" s="45">
        <f>$Y24*SUM(Fasering!$D$5:$D$9)</f>
        <v>29.577713422112819</v>
      </c>
      <c r="AE24" s="45">
        <f>$Y24*SUM(Fasering!$D$5:$D$10)</f>
        <v>37.480100001135995</v>
      </c>
      <c r="AF24" s="45">
        <f>$Y24*SUM(Fasering!$D$5:$D$11)</f>
        <v>45.364721920976827</v>
      </c>
      <c r="AG24" s="55">
        <f>$Y24*SUM(Fasering!$D$5:$D$12)</f>
        <v>53.267108500000006</v>
      </c>
      <c r="AH24" s="5">
        <f>($AK$3+(I24+R24)*12*7.57%)*SUM(Fasering!$D$5)</f>
        <v>0</v>
      </c>
      <c r="AI24" s="112">
        <f>($AK$3+(J24+S24)*12*7.57%)*SUM(Fasering!$D$5:$D$7)</f>
        <v>512.20870022309373</v>
      </c>
      <c r="AJ24" s="112">
        <f>($AK$3+(K24+T24)*12*7.57%)*SUM(Fasering!$D$5:$D$8)</f>
        <v>834.29634933585226</v>
      </c>
      <c r="AK24" s="9">
        <f>($AK$3+(L24+U24)*12*7.57%)*SUM(Fasering!$D$5:$D$9)</f>
        <v>1176.947669809409</v>
      </c>
      <c r="AL24" s="9">
        <f>($AK$3+(M24+V24)*12*7.57%)*SUM(Fasering!$D$5:$D$10)</f>
        <v>1540.1626616437634</v>
      </c>
      <c r="AM24" s="9">
        <f>($AK$3+(N24+W24)*12*7.57%)*SUM(Fasering!$D$5:$D$11)</f>
        <v>1923.0555241022737</v>
      </c>
      <c r="AN24" s="82">
        <f>($AK$3+(O24+X24)*12*7.57%)*SUM(Fasering!$D$5:$D$12)</f>
        <v>2327.3516312800007</v>
      </c>
      <c r="AO24" s="5">
        <f>($AK$3+(I24+AA24)*12*7.57%)*SUM(Fasering!$D$5)</f>
        <v>0</v>
      </c>
      <c r="AP24" s="112">
        <f>($AK$3+(J24+AB24)*12*7.57%)*SUM(Fasering!$D$5:$D$7)</f>
        <v>508.97365136611484</v>
      </c>
      <c r="AQ24" s="112">
        <f>($AK$3+(K24+AC24)*12*7.57%)*SUM(Fasering!$D$5:$D$8)</f>
        <v>826.28401937249942</v>
      </c>
      <c r="AR24" s="9">
        <f>($AK$3+(L24+AD24)*12*7.57%)*SUM(Fasering!$D$5:$D$9)</f>
        <v>1162.028085955111</v>
      </c>
      <c r="AS24" s="9">
        <f>($AK$3+(M24+AE24)*12*7.57%)*SUM(Fasering!$D$5:$D$10)</f>
        <v>1516.2058511139487</v>
      </c>
      <c r="AT24" s="9">
        <f>($AK$3+(N24+AF24)*12*7.57%)*SUM(Fasering!$D$5:$D$11)</f>
        <v>1887.9590068299367</v>
      </c>
      <c r="AU24" s="82">
        <f>($AK$3+(O24+AG24)*12*7.57%)*SUM(Fasering!$D$5:$D$12)</f>
        <v>2278.9627299672006</v>
      </c>
    </row>
    <row r="25" spans="1:47" x14ac:dyDescent="0.3">
      <c r="A25" s="32">
        <f t="shared" si="7"/>
        <v>15</v>
      </c>
      <c r="B25" s="129">
        <v>19738.97</v>
      </c>
      <c r="C25" s="130"/>
      <c r="D25" s="129">
        <f t="shared" si="8"/>
        <v>27638.505794000001</v>
      </c>
      <c r="E25" s="131">
        <f t="shared" si="0"/>
        <v>685.14066207402595</v>
      </c>
      <c r="F25" s="129">
        <f t="shared" si="1"/>
        <v>2303.2088161666666</v>
      </c>
      <c r="G25" s="131">
        <f t="shared" si="2"/>
        <v>57.095055172835494</v>
      </c>
      <c r="H25" s="61">
        <f t="shared" si="9"/>
        <v>1760.59</v>
      </c>
      <c r="I25" s="61">
        <f>GEW!$E$12+($F25-GEW!$E$12)*SUM(Fasering!$D$5)</f>
        <v>1895.469409333333</v>
      </c>
      <c r="J25" s="61">
        <f>GEW!$E$12+($F25-GEW!$E$12)*SUM(Fasering!$D$5:$D$7)</f>
        <v>2000.8960159534652</v>
      </c>
      <c r="K25" s="61">
        <f>GEW!$E$12+($F25-GEW!$E$12)*SUM(Fasering!$D$5:$D$8)</f>
        <v>2061.3857723347151</v>
      </c>
      <c r="L25" s="61">
        <f>GEW!$E$12+($F25-GEW!$E$12)*SUM(Fasering!$D$5:$D$9)</f>
        <v>2121.8755287159652</v>
      </c>
      <c r="M25" s="61">
        <f>GEW!$E$12+($F25-GEW!$E$12)*SUM(Fasering!$D$5:$D$10)</f>
        <v>2182.3652850972148</v>
      </c>
      <c r="N25" s="61">
        <f>GEW!$E$12+($F25-GEW!$E$12)*SUM(Fasering!$D$5:$D$11)</f>
        <v>2242.7190597854169</v>
      </c>
      <c r="O25" s="63">
        <f>GEW!$E$12+($F25-GEW!$E$12)*SUM(Fasering!$D$5:$D$12)</f>
        <v>2303.2088161666666</v>
      </c>
      <c r="P25" s="129">
        <f t="shared" si="3"/>
        <v>106.53538383333331</v>
      </c>
      <c r="Q25" s="131">
        <f t="shared" si="4"/>
        <v>2.6409431811514978</v>
      </c>
      <c r="R25" s="45">
        <f>$P25*SUM(Fasering!$D$5)</f>
        <v>0</v>
      </c>
      <c r="S25" s="45">
        <f>$P25*SUM(Fasering!$D$5:$D$7)</f>
        <v>27.546182228868172</v>
      </c>
      <c r="T25" s="45">
        <f>$P25*SUM(Fasering!$D$5:$D$8)</f>
        <v>43.351128491262266</v>
      </c>
      <c r="U25" s="45">
        <f>$P25*SUM(Fasering!$D$5:$D$9)</f>
        <v>59.156074753656362</v>
      </c>
      <c r="V25" s="45">
        <f>$P25*SUM(Fasering!$D$5:$D$10)</f>
        <v>74.961021016050452</v>
      </c>
      <c r="W25" s="45">
        <f>$P25*SUM(Fasering!$D$5:$D$11)</f>
        <v>90.730437570939245</v>
      </c>
      <c r="X25" s="55">
        <f>$P25*SUM(Fasering!$D$5:$D$12)</f>
        <v>106.53538383333334</v>
      </c>
      <c r="Y25" s="129">
        <f t="shared" si="5"/>
        <v>53.267108499999992</v>
      </c>
      <c r="Z25" s="131">
        <f t="shared" si="6"/>
        <v>1.320457128054358</v>
      </c>
      <c r="AA25" s="54">
        <f>$Y25*SUM(Fasering!$D$5)</f>
        <v>0</v>
      </c>
      <c r="AB25" s="45">
        <f>$Y25*SUM(Fasering!$D$5:$D$7)</f>
        <v>13.77294026406647</v>
      </c>
      <c r="AC25" s="45">
        <f>$Y25*SUM(Fasering!$D$5:$D$8)</f>
        <v>21.675326843089643</v>
      </c>
      <c r="AD25" s="45">
        <f>$Y25*SUM(Fasering!$D$5:$D$9)</f>
        <v>29.577713422112819</v>
      </c>
      <c r="AE25" s="45">
        <f>$Y25*SUM(Fasering!$D$5:$D$10)</f>
        <v>37.480100001135995</v>
      </c>
      <c r="AF25" s="45">
        <f>$Y25*SUM(Fasering!$D$5:$D$11)</f>
        <v>45.364721920976827</v>
      </c>
      <c r="AG25" s="55">
        <f>$Y25*SUM(Fasering!$D$5:$D$12)</f>
        <v>53.267108500000006</v>
      </c>
      <c r="AH25" s="5">
        <f>($AK$3+(I25+R25)*12*7.57%)*SUM(Fasering!$D$5)</f>
        <v>0</v>
      </c>
      <c r="AI25" s="112">
        <f>($AK$3+(J25+S25)*12*7.57%)*SUM(Fasering!$D$5:$D$7)</f>
        <v>512.20870022309373</v>
      </c>
      <c r="AJ25" s="112">
        <f>($AK$3+(K25+T25)*12*7.57%)*SUM(Fasering!$D$5:$D$8)</f>
        <v>834.29634933585226</v>
      </c>
      <c r="AK25" s="9">
        <f>($AK$3+(L25+U25)*12*7.57%)*SUM(Fasering!$D$5:$D$9)</f>
        <v>1176.947669809409</v>
      </c>
      <c r="AL25" s="9">
        <f>($AK$3+(M25+V25)*12*7.57%)*SUM(Fasering!$D$5:$D$10)</f>
        <v>1540.1626616437634</v>
      </c>
      <c r="AM25" s="9">
        <f>($AK$3+(N25+W25)*12*7.57%)*SUM(Fasering!$D$5:$D$11)</f>
        <v>1923.0555241022737</v>
      </c>
      <c r="AN25" s="82">
        <f>($AK$3+(O25+X25)*12*7.57%)*SUM(Fasering!$D$5:$D$12)</f>
        <v>2327.3516312800007</v>
      </c>
      <c r="AO25" s="5">
        <f>($AK$3+(I25+AA25)*12*7.57%)*SUM(Fasering!$D$5)</f>
        <v>0</v>
      </c>
      <c r="AP25" s="112">
        <f>($AK$3+(J25+AB25)*12*7.57%)*SUM(Fasering!$D$5:$D$7)</f>
        <v>508.97365136611484</v>
      </c>
      <c r="AQ25" s="112">
        <f>($AK$3+(K25+AC25)*12*7.57%)*SUM(Fasering!$D$5:$D$8)</f>
        <v>826.28401937249942</v>
      </c>
      <c r="AR25" s="9">
        <f>($AK$3+(L25+AD25)*12*7.57%)*SUM(Fasering!$D$5:$D$9)</f>
        <v>1162.028085955111</v>
      </c>
      <c r="AS25" s="9">
        <f>($AK$3+(M25+AE25)*12*7.57%)*SUM(Fasering!$D$5:$D$10)</f>
        <v>1516.2058511139487</v>
      </c>
      <c r="AT25" s="9">
        <f>($AK$3+(N25+AF25)*12*7.57%)*SUM(Fasering!$D$5:$D$11)</f>
        <v>1887.9590068299367</v>
      </c>
      <c r="AU25" s="82">
        <f>($AK$3+(O25+AG25)*12*7.57%)*SUM(Fasering!$D$5:$D$12)</f>
        <v>2278.9627299672006</v>
      </c>
    </row>
    <row r="26" spans="1:47" x14ac:dyDescent="0.3">
      <c r="A26" s="32">
        <f t="shared" si="7"/>
        <v>16</v>
      </c>
      <c r="B26" s="129">
        <v>20531.419999999998</v>
      </c>
      <c r="C26" s="130"/>
      <c r="D26" s="129">
        <f t="shared" si="8"/>
        <v>28748.094283999995</v>
      </c>
      <c r="E26" s="131">
        <f t="shared" si="0"/>
        <v>712.64664225741751</v>
      </c>
      <c r="F26" s="129">
        <f t="shared" si="1"/>
        <v>2395.6745236666666</v>
      </c>
      <c r="G26" s="131">
        <f t="shared" si="2"/>
        <v>59.387220188118128</v>
      </c>
      <c r="H26" s="61">
        <f t="shared" si="9"/>
        <v>1760.59</v>
      </c>
      <c r="I26" s="61">
        <f>GEW!$E$12+($F26-GEW!$E$12)*SUM(Fasering!$D$5)</f>
        <v>1895.469409333333</v>
      </c>
      <c r="J26" s="61">
        <f>GEW!$E$12+($F26-GEW!$E$12)*SUM(Fasering!$D$5:$D$7)</f>
        <v>2024.8042907169086</v>
      </c>
      <c r="K26" s="61">
        <f>GEW!$E$12+($F26-GEW!$E$12)*SUM(Fasering!$D$5:$D$8)</f>
        <v>2099.0117011354127</v>
      </c>
      <c r="L26" s="61">
        <f>GEW!$E$12+($F26-GEW!$E$12)*SUM(Fasering!$D$5:$D$9)</f>
        <v>2173.2191115539167</v>
      </c>
      <c r="M26" s="61">
        <f>GEW!$E$12+($F26-GEW!$E$12)*SUM(Fasering!$D$5:$D$10)</f>
        <v>2247.4265219724207</v>
      </c>
      <c r="N26" s="61">
        <f>GEW!$E$12+($F26-GEW!$E$12)*SUM(Fasering!$D$5:$D$11)</f>
        <v>2321.4671132481626</v>
      </c>
      <c r="O26" s="63">
        <f>GEW!$E$12+($F26-GEW!$E$12)*SUM(Fasering!$D$5:$D$12)</f>
        <v>2395.6745236666666</v>
      </c>
      <c r="P26" s="129">
        <f t="shared" si="3"/>
        <v>53.267108499999992</v>
      </c>
      <c r="Q26" s="131">
        <f t="shared" si="4"/>
        <v>1.320457128054358</v>
      </c>
      <c r="R26" s="45">
        <f>$P26*SUM(Fasering!$D$5)</f>
        <v>0</v>
      </c>
      <c r="S26" s="45">
        <f>$P26*SUM(Fasering!$D$5:$D$7)</f>
        <v>13.77294026406647</v>
      </c>
      <c r="T26" s="45">
        <f>$P26*SUM(Fasering!$D$5:$D$8)</f>
        <v>21.675326843089643</v>
      </c>
      <c r="U26" s="45">
        <f>$P26*SUM(Fasering!$D$5:$D$9)</f>
        <v>29.577713422112819</v>
      </c>
      <c r="V26" s="45">
        <f>$P26*SUM(Fasering!$D$5:$D$10)</f>
        <v>37.480100001135995</v>
      </c>
      <c r="W26" s="45">
        <f>$P26*SUM(Fasering!$D$5:$D$11)</f>
        <v>45.364721920976827</v>
      </c>
      <c r="X26" s="55">
        <f>$P26*SUM(Fasering!$D$5:$D$12)</f>
        <v>53.267108500000006</v>
      </c>
      <c r="Y26" s="129">
        <f t="shared" si="5"/>
        <v>26.63413766666666</v>
      </c>
      <c r="Z26" s="131">
        <f t="shared" si="6"/>
        <v>0.66024302654857003</v>
      </c>
      <c r="AA26" s="54">
        <f>$Y26*SUM(Fasering!$D$5)</f>
        <v>0</v>
      </c>
      <c r="AB26" s="45">
        <f>$Y26*SUM(Fasering!$D$5:$D$7)</f>
        <v>6.8866209824008502</v>
      </c>
      <c r="AC26" s="45">
        <f>$Y26*SUM(Fasering!$D$5:$D$8)</f>
        <v>10.837900824086312</v>
      </c>
      <c r="AD26" s="45">
        <f>$Y26*SUM(Fasering!$D$5:$D$9)</f>
        <v>14.789180665771772</v>
      </c>
      <c r="AE26" s="45">
        <f>$Y26*SUM(Fasering!$D$5:$D$10)</f>
        <v>18.740460507457232</v>
      </c>
      <c r="AF26" s="45">
        <f>$Y26*SUM(Fasering!$D$5:$D$11)</f>
        <v>22.682857824981205</v>
      </c>
      <c r="AG26" s="55">
        <f>$Y26*SUM(Fasering!$D$5:$D$12)</f>
        <v>26.634137666666668</v>
      </c>
      <c r="AH26" s="5">
        <f>($AK$3+(I26+R26)*12*7.57%)*SUM(Fasering!$D$5)</f>
        <v>0</v>
      </c>
      <c r="AI26" s="112">
        <f>($AK$3+(J26+S26)*12*7.57%)*SUM(Fasering!$D$5:$D$7)</f>
        <v>514.58920920961111</v>
      </c>
      <c r="AJ26" s="112">
        <f>($AK$3+(K26+T26)*12*7.57%)*SUM(Fasering!$D$5:$D$8)</f>
        <v>840.19221809207147</v>
      </c>
      <c r="AK26" s="9">
        <f>($AK$3+(L26+U26)*12*7.57%)*SUM(Fasering!$D$5:$D$9)</f>
        <v>1187.926237679764</v>
      </c>
      <c r="AL26" s="9">
        <f>($AK$3+(M26+V26)*12*7.57%)*SUM(Fasering!$D$5:$D$10)</f>
        <v>1557.791267972689</v>
      </c>
      <c r="AM26" s="9">
        <f>($AK$3+(N26+W26)*12*7.57%)*SUM(Fasering!$D$5:$D$11)</f>
        <v>1948.8812777325561</v>
      </c>
      <c r="AN26" s="82">
        <f>($AK$3+(O26+X26)*12*7.57%)*SUM(Fasering!$D$5:$D$12)</f>
        <v>2362.9585786602006</v>
      </c>
      <c r="AO26" s="5">
        <f>($AK$3+(I26+AA26)*12*7.57%)*SUM(Fasering!$D$5)</f>
        <v>0</v>
      </c>
      <c r="AP26" s="112">
        <f>($AK$3+(J26+AB26)*12*7.57%)*SUM(Fasering!$D$5:$D$7)</f>
        <v>512.97175564436668</v>
      </c>
      <c r="AQ26" s="112">
        <f>($AK$3+(K26+AC26)*12*7.57%)*SUM(Fasering!$D$5:$D$8)</f>
        <v>836.18622861924371</v>
      </c>
      <c r="AR26" s="9">
        <f>($AK$3+(L26+AD26)*12*7.57%)*SUM(Fasering!$D$5:$D$9)</f>
        <v>1180.4667725637917</v>
      </c>
      <c r="AS26" s="9">
        <f>($AK$3+(M26+AE26)*12*7.57%)*SUM(Fasering!$D$5:$D$10)</f>
        <v>1545.813387478011</v>
      </c>
      <c r="AT26" s="9">
        <f>($AK$3+(N26+AF26)*12*7.57%)*SUM(Fasering!$D$5:$D$11)</f>
        <v>1931.3337878801699</v>
      </c>
      <c r="AU26" s="82">
        <f>($AK$3+(O26+AG26)*12*7.57%)*SUM(Fasering!$D$5:$D$12)</f>
        <v>2338.7651879552004</v>
      </c>
    </row>
    <row r="27" spans="1:47" x14ac:dyDescent="0.3">
      <c r="A27" s="32">
        <f t="shared" si="7"/>
        <v>17</v>
      </c>
      <c r="B27" s="129">
        <v>20531.419999999998</v>
      </c>
      <c r="C27" s="130"/>
      <c r="D27" s="129">
        <f t="shared" si="8"/>
        <v>28748.094283999995</v>
      </c>
      <c r="E27" s="131">
        <f t="shared" si="0"/>
        <v>712.64664225741751</v>
      </c>
      <c r="F27" s="129">
        <f t="shared" si="1"/>
        <v>2395.6745236666666</v>
      </c>
      <c r="G27" s="131">
        <f t="shared" si="2"/>
        <v>59.387220188118128</v>
      </c>
      <c r="H27" s="61">
        <f t="shared" si="9"/>
        <v>1760.59</v>
      </c>
      <c r="I27" s="61">
        <f>GEW!$E$12+($F27-GEW!$E$12)*SUM(Fasering!$D$5)</f>
        <v>1895.469409333333</v>
      </c>
      <c r="J27" s="61">
        <f>GEW!$E$12+($F27-GEW!$E$12)*SUM(Fasering!$D$5:$D$7)</f>
        <v>2024.8042907169086</v>
      </c>
      <c r="K27" s="61">
        <f>GEW!$E$12+($F27-GEW!$E$12)*SUM(Fasering!$D$5:$D$8)</f>
        <v>2099.0117011354127</v>
      </c>
      <c r="L27" s="61">
        <f>GEW!$E$12+($F27-GEW!$E$12)*SUM(Fasering!$D$5:$D$9)</f>
        <v>2173.2191115539167</v>
      </c>
      <c r="M27" s="61">
        <f>GEW!$E$12+($F27-GEW!$E$12)*SUM(Fasering!$D$5:$D$10)</f>
        <v>2247.4265219724207</v>
      </c>
      <c r="N27" s="61">
        <f>GEW!$E$12+($F27-GEW!$E$12)*SUM(Fasering!$D$5:$D$11)</f>
        <v>2321.4671132481626</v>
      </c>
      <c r="O27" s="63">
        <f>GEW!$E$12+($F27-GEW!$E$12)*SUM(Fasering!$D$5:$D$12)</f>
        <v>2395.6745236666666</v>
      </c>
      <c r="P27" s="129">
        <f t="shared" si="3"/>
        <v>53.267108499999992</v>
      </c>
      <c r="Q27" s="131">
        <f t="shared" si="4"/>
        <v>1.320457128054358</v>
      </c>
      <c r="R27" s="45">
        <f>$P27*SUM(Fasering!$D$5)</f>
        <v>0</v>
      </c>
      <c r="S27" s="45">
        <f>$P27*SUM(Fasering!$D$5:$D$7)</f>
        <v>13.77294026406647</v>
      </c>
      <c r="T27" s="45">
        <f>$P27*SUM(Fasering!$D$5:$D$8)</f>
        <v>21.675326843089643</v>
      </c>
      <c r="U27" s="45">
        <f>$P27*SUM(Fasering!$D$5:$D$9)</f>
        <v>29.577713422112819</v>
      </c>
      <c r="V27" s="45">
        <f>$P27*SUM(Fasering!$D$5:$D$10)</f>
        <v>37.480100001135995</v>
      </c>
      <c r="W27" s="45">
        <f>$P27*SUM(Fasering!$D$5:$D$11)</f>
        <v>45.364721920976827</v>
      </c>
      <c r="X27" s="55">
        <f>$P27*SUM(Fasering!$D$5:$D$12)</f>
        <v>53.267108500000006</v>
      </c>
      <c r="Y27" s="129">
        <f t="shared" si="5"/>
        <v>26.63413766666666</v>
      </c>
      <c r="Z27" s="131">
        <f t="shared" si="6"/>
        <v>0.66024302654857003</v>
      </c>
      <c r="AA27" s="54">
        <f>$Y27*SUM(Fasering!$D$5)</f>
        <v>0</v>
      </c>
      <c r="AB27" s="45">
        <f>$Y27*SUM(Fasering!$D$5:$D$7)</f>
        <v>6.8866209824008502</v>
      </c>
      <c r="AC27" s="45">
        <f>$Y27*SUM(Fasering!$D$5:$D$8)</f>
        <v>10.837900824086312</v>
      </c>
      <c r="AD27" s="45">
        <f>$Y27*SUM(Fasering!$D$5:$D$9)</f>
        <v>14.789180665771772</v>
      </c>
      <c r="AE27" s="45">
        <f>$Y27*SUM(Fasering!$D$5:$D$10)</f>
        <v>18.740460507457232</v>
      </c>
      <c r="AF27" s="45">
        <f>$Y27*SUM(Fasering!$D$5:$D$11)</f>
        <v>22.682857824981205</v>
      </c>
      <c r="AG27" s="55">
        <f>$Y27*SUM(Fasering!$D$5:$D$12)</f>
        <v>26.634137666666668</v>
      </c>
      <c r="AH27" s="5">
        <f>($AK$3+(I27+R27)*12*7.57%)*SUM(Fasering!$D$5)</f>
        <v>0</v>
      </c>
      <c r="AI27" s="112">
        <f>($AK$3+(J27+S27)*12*7.57%)*SUM(Fasering!$D$5:$D$7)</f>
        <v>514.58920920961111</v>
      </c>
      <c r="AJ27" s="112">
        <f>($AK$3+(K27+T27)*12*7.57%)*SUM(Fasering!$D$5:$D$8)</f>
        <v>840.19221809207147</v>
      </c>
      <c r="AK27" s="9">
        <f>($AK$3+(L27+U27)*12*7.57%)*SUM(Fasering!$D$5:$D$9)</f>
        <v>1187.926237679764</v>
      </c>
      <c r="AL27" s="9">
        <f>($AK$3+(M27+V27)*12*7.57%)*SUM(Fasering!$D$5:$D$10)</f>
        <v>1557.791267972689</v>
      </c>
      <c r="AM27" s="9">
        <f>($AK$3+(N27+W27)*12*7.57%)*SUM(Fasering!$D$5:$D$11)</f>
        <v>1948.8812777325561</v>
      </c>
      <c r="AN27" s="82">
        <f>($AK$3+(O27+X27)*12*7.57%)*SUM(Fasering!$D$5:$D$12)</f>
        <v>2362.9585786602006</v>
      </c>
      <c r="AO27" s="5">
        <f>($AK$3+(I27+AA27)*12*7.57%)*SUM(Fasering!$D$5)</f>
        <v>0</v>
      </c>
      <c r="AP27" s="112">
        <f>($AK$3+(J27+AB27)*12*7.57%)*SUM(Fasering!$D$5:$D$7)</f>
        <v>512.97175564436668</v>
      </c>
      <c r="AQ27" s="112">
        <f>($AK$3+(K27+AC27)*12*7.57%)*SUM(Fasering!$D$5:$D$8)</f>
        <v>836.18622861924371</v>
      </c>
      <c r="AR27" s="9">
        <f>($AK$3+(L27+AD27)*12*7.57%)*SUM(Fasering!$D$5:$D$9)</f>
        <v>1180.4667725637917</v>
      </c>
      <c r="AS27" s="9">
        <f>($AK$3+(M27+AE27)*12*7.57%)*SUM(Fasering!$D$5:$D$10)</f>
        <v>1545.813387478011</v>
      </c>
      <c r="AT27" s="9">
        <f>($AK$3+(N27+AF27)*12*7.57%)*SUM(Fasering!$D$5:$D$11)</f>
        <v>1931.3337878801699</v>
      </c>
      <c r="AU27" s="82">
        <f>($AK$3+(O27+AG27)*12*7.57%)*SUM(Fasering!$D$5:$D$12)</f>
        <v>2338.7651879552004</v>
      </c>
    </row>
    <row r="28" spans="1:47" x14ac:dyDescent="0.3">
      <c r="A28" s="32">
        <f t="shared" si="7"/>
        <v>18</v>
      </c>
      <c r="B28" s="129">
        <v>21323.87</v>
      </c>
      <c r="C28" s="130"/>
      <c r="D28" s="129">
        <f t="shared" si="8"/>
        <v>29857.682773999997</v>
      </c>
      <c r="E28" s="131">
        <f t="shared" si="0"/>
        <v>740.15262244080918</v>
      </c>
      <c r="F28" s="129">
        <f t="shared" si="1"/>
        <v>2488.1402311666661</v>
      </c>
      <c r="G28" s="131">
        <f t="shared" si="2"/>
        <v>61.679385203400756</v>
      </c>
      <c r="H28" s="61">
        <f t="shared" si="9"/>
        <v>1760.59</v>
      </c>
      <c r="I28" s="61">
        <f>GEW!$E$12+($F28-GEW!$E$12)*SUM(Fasering!$D$5)</f>
        <v>1895.469409333333</v>
      </c>
      <c r="J28" s="61">
        <f>GEW!$E$12+($F28-GEW!$E$12)*SUM(Fasering!$D$5:$D$7)</f>
        <v>2048.7125654803517</v>
      </c>
      <c r="K28" s="61">
        <f>GEW!$E$12+($F28-GEW!$E$12)*SUM(Fasering!$D$5:$D$8)</f>
        <v>2136.63762993611</v>
      </c>
      <c r="L28" s="61">
        <f>GEW!$E$12+($F28-GEW!$E$12)*SUM(Fasering!$D$5:$D$9)</f>
        <v>2224.5626943918678</v>
      </c>
      <c r="M28" s="61">
        <f>GEW!$E$12+($F28-GEW!$E$12)*SUM(Fasering!$D$5:$D$10)</f>
        <v>2312.4877588476261</v>
      </c>
      <c r="N28" s="61">
        <f>GEW!$E$12+($F28-GEW!$E$12)*SUM(Fasering!$D$5:$D$11)</f>
        <v>2400.2151667109079</v>
      </c>
      <c r="O28" s="63">
        <f>GEW!$E$12+($F28-GEW!$E$12)*SUM(Fasering!$D$5:$D$12)</f>
        <v>2488.1402311666661</v>
      </c>
      <c r="P28" s="129">
        <f t="shared" si="3"/>
        <v>53.267108499999992</v>
      </c>
      <c r="Q28" s="131">
        <f t="shared" si="4"/>
        <v>1.320457128054358</v>
      </c>
      <c r="R28" s="45">
        <f>$P28*SUM(Fasering!$D$5)</f>
        <v>0</v>
      </c>
      <c r="S28" s="45">
        <f>$P28*SUM(Fasering!$D$5:$D$7)</f>
        <v>13.77294026406647</v>
      </c>
      <c r="T28" s="45">
        <f>$P28*SUM(Fasering!$D$5:$D$8)</f>
        <v>21.675326843089643</v>
      </c>
      <c r="U28" s="45">
        <f>$P28*SUM(Fasering!$D$5:$D$9)</f>
        <v>29.577713422112819</v>
      </c>
      <c r="V28" s="45">
        <f>$P28*SUM(Fasering!$D$5:$D$10)</f>
        <v>37.480100001135995</v>
      </c>
      <c r="W28" s="45">
        <f>$P28*SUM(Fasering!$D$5:$D$11)</f>
        <v>45.364721920976827</v>
      </c>
      <c r="X28" s="55">
        <f>$P28*SUM(Fasering!$D$5:$D$12)</f>
        <v>53.267108500000006</v>
      </c>
      <c r="Y28" s="129">
        <f t="shared" si="5"/>
        <v>26.63413766666666</v>
      </c>
      <c r="Z28" s="131">
        <f t="shared" si="6"/>
        <v>0.66024302654857003</v>
      </c>
      <c r="AA28" s="54">
        <f>$Y28*SUM(Fasering!$D$5)</f>
        <v>0</v>
      </c>
      <c r="AB28" s="45">
        <f>$Y28*SUM(Fasering!$D$5:$D$7)</f>
        <v>6.8866209824008502</v>
      </c>
      <c r="AC28" s="45">
        <f>$Y28*SUM(Fasering!$D$5:$D$8)</f>
        <v>10.837900824086312</v>
      </c>
      <c r="AD28" s="45">
        <f>$Y28*SUM(Fasering!$D$5:$D$9)</f>
        <v>14.789180665771772</v>
      </c>
      <c r="AE28" s="45">
        <f>$Y28*SUM(Fasering!$D$5:$D$10)</f>
        <v>18.740460507457232</v>
      </c>
      <c r="AF28" s="45">
        <f>$Y28*SUM(Fasering!$D$5:$D$11)</f>
        <v>22.682857824981205</v>
      </c>
      <c r="AG28" s="55">
        <f>$Y28*SUM(Fasering!$D$5:$D$12)</f>
        <v>26.634137666666668</v>
      </c>
      <c r="AH28" s="5">
        <f>($AK$3+(I28+R28)*12*7.57%)*SUM(Fasering!$D$5)</f>
        <v>0</v>
      </c>
      <c r="AI28" s="112">
        <f>($AK$3+(J28+S28)*12*7.57%)*SUM(Fasering!$D$5:$D$7)</f>
        <v>520.20476705310728</v>
      </c>
      <c r="AJ28" s="112">
        <f>($AK$3+(K28+T28)*12*7.57%)*SUM(Fasering!$D$5:$D$8)</f>
        <v>854.10041681164319</v>
      </c>
      <c r="AK28" s="9">
        <f>($AK$3+(L28+U28)*12*7.57%)*SUM(Fasering!$D$5:$D$9)</f>
        <v>1213.8243894044169</v>
      </c>
      <c r="AL28" s="9">
        <f>($AK$3+(M28+V28)*12*7.57%)*SUM(Fasering!$D$5:$D$10)</f>
        <v>1599.3766848314285</v>
      </c>
      <c r="AM28" s="9">
        <f>($AK$3+(N28+W28)*12*7.57%)*SUM(Fasering!$D$5:$D$11)</f>
        <v>2009.803548635175</v>
      </c>
      <c r="AN28" s="82">
        <f>($AK$3+(O28+X28)*12*7.57%)*SUM(Fasering!$D$5:$D$12)</f>
        <v>2446.9544273532006</v>
      </c>
      <c r="AO28" s="5">
        <f>($AK$3+(I28+AA28)*12*7.57%)*SUM(Fasering!$D$5)</f>
        <v>0</v>
      </c>
      <c r="AP28" s="112">
        <f>($AK$3+(J28+AB28)*12*7.57%)*SUM(Fasering!$D$5:$D$7)</f>
        <v>518.58731348786284</v>
      </c>
      <c r="AQ28" s="112">
        <f>($AK$3+(K28+AC28)*12*7.57%)*SUM(Fasering!$D$5:$D$8)</f>
        <v>850.09442733881554</v>
      </c>
      <c r="AR28" s="9">
        <f>($AK$3+(L28+AD28)*12*7.57%)*SUM(Fasering!$D$5:$D$9)</f>
        <v>1206.3649242884444</v>
      </c>
      <c r="AS28" s="9">
        <f>($AK$3+(M28+AE28)*12*7.57%)*SUM(Fasering!$D$5:$D$10)</f>
        <v>1587.3988043367506</v>
      </c>
      <c r="AT28" s="9">
        <f>($AK$3+(N28+AF28)*12*7.57%)*SUM(Fasering!$D$5:$D$11)</f>
        <v>1992.2560587827893</v>
      </c>
      <c r="AU28" s="82">
        <f>($AK$3+(O28+AG28)*12*7.57%)*SUM(Fasering!$D$5:$D$12)</f>
        <v>2422.7610366481999</v>
      </c>
    </row>
    <row r="29" spans="1:47" x14ac:dyDescent="0.3">
      <c r="A29" s="32">
        <f t="shared" si="7"/>
        <v>19</v>
      </c>
      <c r="B29" s="129">
        <v>21323.87</v>
      </c>
      <c r="C29" s="130"/>
      <c r="D29" s="129">
        <f t="shared" si="8"/>
        <v>29857.682773999997</v>
      </c>
      <c r="E29" s="131">
        <f t="shared" si="0"/>
        <v>740.15262244080918</v>
      </c>
      <c r="F29" s="129">
        <f t="shared" si="1"/>
        <v>2488.1402311666661</v>
      </c>
      <c r="G29" s="131">
        <f t="shared" si="2"/>
        <v>61.679385203400756</v>
      </c>
      <c r="H29" s="61">
        <f t="shared" si="9"/>
        <v>1760.59</v>
      </c>
      <c r="I29" s="61">
        <f>GEW!$E$12+($F29-GEW!$E$12)*SUM(Fasering!$D$5)</f>
        <v>1895.469409333333</v>
      </c>
      <c r="J29" s="61">
        <f>GEW!$E$12+($F29-GEW!$E$12)*SUM(Fasering!$D$5:$D$7)</f>
        <v>2048.7125654803517</v>
      </c>
      <c r="K29" s="61">
        <f>GEW!$E$12+($F29-GEW!$E$12)*SUM(Fasering!$D$5:$D$8)</f>
        <v>2136.63762993611</v>
      </c>
      <c r="L29" s="61">
        <f>GEW!$E$12+($F29-GEW!$E$12)*SUM(Fasering!$D$5:$D$9)</f>
        <v>2224.5626943918678</v>
      </c>
      <c r="M29" s="61">
        <f>GEW!$E$12+($F29-GEW!$E$12)*SUM(Fasering!$D$5:$D$10)</f>
        <v>2312.4877588476261</v>
      </c>
      <c r="N29" s="61">
        <f>GEW!$E$12+($F29-GEW!$E$12)*SUM(Fasering!$D$5:$D$11)</f>
        <v>2400.2151667109079</v>
      </c>
      <c r="O29" s="63">
        <f>GEW!$E$12+($F29-GEW!$E$12)*SUM(Fasering!$D$5:$D$12)</f>
        <v>2488.1402311666661</v>
      </c>
      <c r="P29" s="129">
        <f t="shared" si="3"/>
        <v>53.267108499999992</v>
      </c>
      <c r="Q29" s="131">
        <f t="shared" si="4"/>
        <v>1.320457128054358</v>
      </c>
      <c r="R29" s="45">
        <f>$P29*SUM(Fasering!$D$5)</f>
        <v>0</v>
      </c>
      <c r="S29" s="45">
        <f>$P29*SUM(Fasering!$D$5:$D$7)</f>
        <v>13.77294026406647</v>
      </c>
      <c r="T29" s="45">
        <f>$P29*SUM(Fasering!$D$5:$D$8)</f>
        <v>21.675326843089643</v>
      </c>
      <c r="U29" s="45">
        <f>$P29*SUM(Fasering!$D$5:$D$9)</f>
        <v>29.577713422112819</v>
      </c>
      <c r="V29" s="45">
        <f>$P29*SUM(Fasering!$D$5:$D$10)</f>
        <v>37.480100001135995</v>
      </c>
      <c r="W29" s="45">
        <f>$P29*SUM(Fasering!$D$5:$D$11)</f>
        <v>45.364721920976827</v>
      </c>
      <c r="X29" s="55">
        <f>$P29*SUM(Fasering!$D$5:$D$12)</f>
        <v>53.267108500000006</v>
      </c>
      <c r="Y29" s="129">
        <f t="shared" si="5"/>
        <v>26.63413766666666</v>
      </c>
      <c r="Z29" s="131">
        <f t="shared" si="6"/>
        <v>0.66024302654857003</v>
      </c>
      <c r="AA29" s="54">
        <f>$Y29*SUM(Fasering!$D$5)</f>
        <v>0</v>
      </c>
      <c r="AB29" s="45">
        <f>$Y29*SUM(Fasering!$D$5:$D$7)</f>
        <v>6.8866209824008502</v>
      </c>
      <c r="AC29" s="45">
        <f>$Y29*SUM(Fasering!$D$5:$D$8)</f>
        <v>10.837900824086312</v>
      </c>
      <c r="AD29" s="45">
        <f>$Y29*SUM(Fasering!$D$5:$D$9)</f>
        <v>14.789180665771772</v>
      </c>
      <c r="AE29" s="45">
        <f>$Y29*SUM(Fasering!$D$5:$D$10)</f>
        <v>18.740460507457232</v>
      </c>
      <c r="AF29" s="45">
        <f>$Y29*SUM(Fasering!$D$5:$D$11)</f>
        <v>22.682857824981205</v>
      </c>
      <c r="AG29" s="55">
        <f>$Y29*SUM(Fasering!$D$5:$D$12)</f>
        <v>26.634137666666668</v>
      </c>
      <c r="AH29" s="5">
        <f>($AK$3+(I29+R29)*12*7.57%)*SUM(Fasering!$D$5)</f>
        <v>0</v>
      </c>
      <c r="AI29" s="112">
        <f>($AK$3+(J29+S29)*12*7.57%)*SUM(Fasering!$D$5:$D$7)</f>
        <v>520.20476705310728</v>
      </c>
      <c r="AJ29" s="112">
        <f>($AK$3+(K29+T29)*12*7.57%)*SUM(Fasering!$D$5:$D$8)</f>
        <v>854.10041681164319</v>
      </c>
      <c r="AK29" s="9">
        <f>($AK$3+(L29+U29)*12*7.57%)*SUM(Fasering!$D$5:$D$9)</f>
        <v>1213.8243894044169</v>
      </c>
      <c r="AL29" s="9">
        <f>($AK$3+(M29+V29)*12*7.57%)*SUM(Fasering!$D$5:$D$10)</f>
        <v>1599.3766848314285</v>
      </c>
      <c r="AM29" s="9">
        <f>($AK$3+(N29+W29)*12*7.57%)*SUM(Fasering!$D$5:$D$11)</f>
        <v>2009.803548635175</v>
      </c>
      <c r="AN29" s="82">
        <f>($AK$3+(O29+X29)*12*7.57%)*SUM(Fasering!$D$5:$D$12)</f>
        <v>2446.9544273532006</v>
      </c>
      <c r="AO29" s="5">
        <f>($AK$3+(I29+AA29)*12*7.57%)*SUM(Fasering!$D$5)</f>
        <v>0</v>
      </c>
      <c r="AP29" s="112">
        <f>($AK$3+(J29+AB29)*12*7.57%)*SUM(Fasering!$D$5:$D$7)</f>
        <v>518.58731348786284</v>
      </c>
      <c r="AQ29" s="112">
        <f>($AK$3+(K29+AC29)*12*7.57%)*SUM(Fasering!$D$5:$D$8)</f>
        <v>850.09442733881554</v>
      </c>
      <c r="AR29" s="9">
        <f>($AK$3+(L29+AD29)*12*7.57%)*SUM(Fasering!$D$5:$D$9)</f>
        <v>1206.3649242884444</v>
      </c>
      <c r="AS29" s="9">
        <f>($AK$3+(M29+AE29)*12*7.57%)*SUM(Fasering!$D$5:$D$10)</f>
        <v>1587.3988043367506</v>
      </c>
      <c r="AT29" s="9">
        <f>($AK$3+(N29+AF29)*12*7.57%)*SUM(Fasering!$D$5:$D$11)</f>
        <v>1992.2560587827893</v>
      </c>
      <c r="AU29" s="82">
        <f>($AK$3+(O29+AG29)*12*7.57%)*SUM(Fasering!$D$5:$D$12)</f>
        <v>2422.7610366481999</v>
      </c>
    </row>
    <row r="30" spans="1:47" x14ac:dyDescent="0.3">
      <c r="A30" s="32">
        <f t="shared" si="7"/>
        <v>20</v>
      </c>
      <c r="B30" s="129">
        <v>22116.33</v>
      </c>
      <c r="C30" s="130"/>
      <c r="D30" s="129">
        <f t="shared" si="8"/>
        <v>30967.285265999999</v>
      </c>
      <c r="E30" s="131">
        <f t="shared" si="0"/>
        <v>767.65894972471426</v>
      </c>
      <c r="F30" s="129">
        <f t="shared" si="1"/>
        <v>2580.6071055000002</v>
      </c>
      <c r="G30" s="131">
        <f t="shared" si="2"/>
        <v>63.971579143726188</v>
      </c>
      <c r="H30" s="61">
        <f t="shared" si="9"/>
        <v>1760.59</v>
      </c>
      <c r="I30" s="61">
        <f>GEW!$E$12+($F30-GEW!$E$12)*SUM(Fasering!$D$5)</f>
        <v>1895.469409333333</v>
      </c>
      <c r="J30" s="61">
        <f>GEW!$E$12+($F30-GEW!$E$12)*SUM(Fasering!$D$5:$D$7)</f>
        <v>2072.6211419445303</v>
      </c>
      <c r="K30" s="61">
        <f>GEW!$E$12+($F30-GEW!$E$12)*SUM(Fasering!$D$5:$D$8)</f>
        <v>2174.2640335418905</v>
      </c>
      <c r="L30" s="61">
        <f>GEW!$E$12+($F30-GEW!$E$12)*SUM(Fasering!$D$5:$D$9)</f>
        <v>2275.9069251392507</v>
      </c>
      <c r="M30" s="61">
        <f>GEW!$E$12+($F30-GEW!$E$12)*SUM(Fasering!$D$5:$D$10)</f>
        <v>2377.5498167366113</v>
      </c>
      <c r="N30" s="61">
        <f>GEW!$E$12+($F30-GEW!$E$12)*SUM(Fasering!$D$5:$D$11)</f>
        <v>2478.96421390264</v>
      </c>
      <c r="O30" s="63">
        <f>GEW!$E$12+($F30-GEW!$E$12)*SUM(Fasering!$D$5:$D$12)</f>
        <v>2580.6071055000002</v>
      </c>
      <c r="P30" s="129">
        <f t="shared" si="3"/>
        <v>53.267108499999992</v>
      </c>
      <c r="Q30" s="131">
        <f t="shared" si="4"/>
        <v>1.320457128054358</v>
      </c>
      <c r="R30" s="45">
        <f>$P30*SUM(Fasering!$D$5)</f>
        <v>0</v>
      </c>
      <c r="S30" s="45">
        <f>$P30*SUM(Fasering!$D$5:$D$7)</f>
        <v>13.77294026406647</v>
      </c>
      <c r="T30" s="45">
        <f>$P30*SUM(Fasering!$D$5:$D$8)</f>
        <v>21.675326843089643</v>
      </c>
      <c r="U30" s="45">
        <f>$P30*SUM(Fasering!$D$5:$D$9)</f>
        <v>29.577713422112819</v>
      </c>
      <c r="V30" s="45">
        <f>$P30*SUM(Fasering!$D$5:$D$10)</f>
        <v>37.480100001135995</v>
      </c>
      <c r="W30" s="45">
        <f>$P30*SUM(Fasering!$D$5:$D$11)</f>
        <v>45.364721920976827</v>
      </c>
      <c r="X30" s="55">
        <f>$P30*SUM(Fasering!$D$5:$D$12)</f>
        <v>53.267108500000006</v>
      </c>
      <c r="Y30" s="129">
        <f t="shared" si="5"/>
        <v>26.63413766666666</v>
      </c>
      <c r="Z30" s="131">
        <f t="shared" si="6"/>
        <v>0.66024302654857003</v>
      </c>
      <c r="AA30" s="54">
        <f>$Y30*SUM(Fasering!$D$5)</f>
        <v>0</v>
      </c>
      <c r="AB30" s="45">
        <f>$Y30*SUM(Fasering!$D$5:$D$7)</f>
        <v>6.8866209824008502</v>
      </c>
      <c r="AC30" s="45">
        <f>$Y30*SUM(Fasering!$D$5:$D$8)</f>
        <v>10.837900824086312</v>
      </c>
      <c r="AD30" s="45">
        <f>$Y30*SUM(Fasering!$D$5:$D$9)</f>
        <v>14.789180665771772</v>
      </c>
      <c r="AE30" s="45">
        <f>$Y30*SUM(Fasering!$D$5:$D$10)</f>
        <v>18.740460507457232</v>
      </c>
      <c r="AF30" s="45">
        <f>$Y30*SUM(Fasering!$D$5:$D$11)</f>
        <v>22.682857824981205</v>
      </c>
      <c r="AG30" s="55">
        <f>$Y30*SUM(Fasering!$D$5:$D$12)</f>
        <v>26.634137666666668</v>
      </c>
      <c r="AH30" s="5">
        <f>($AK$3+(I30+R30)*12*7.57%)*SUM(Fasering!$D$5)</f>
        <v>0</v>
      </c>
      <c r="AI30" s="112">
        <f>($AK$3+(J30+S30)*12*7.57%)*SUM(Fasering!$D$5:$D$7)</f>
        <v>525.82039575984845</v>
      </c>
      <c r="AJ30" s="112">
        <f>($AK$3+(K30+T30)*12*7.57%)*SUM(Fasering!$D$5:$D$8)</f>
        <v>868.00879104006378</v>
      </c>
      <c r="AK30" s="9">
        <f>($AK$3+(L30+U30)*12*7.57%)*SUM(Fasering!$D$5:$D$9)</f>
        <v>1239.7228679402474</v>
      </c>
      <c r="AL30" s="9">
        <f>($AK$3+(M30+V30)*12*7.57%)*SUM(Fasering!$D$5:$D$10)</f>
        <v>1640.9626264603992</v>
      </c>
      <c r="AM30" s="9">
        <f>($AK$3+(N30+W30)*12*7.57%)*SUM(Fasering!$D$5:$D$11)</f>
        <v>2070.7265883215782</v>
      </c>
      <c r="AN30" s="82">
        <f>($AK$3+(O30+X30)*12*7.57%)*SUM(Fasering!$D$5:$D$12)</f>
        <v>2530.9513359976013</v>
      </c>
      <c r="AO30" s="5">
        <f>($AK$3+(I30+AA30)*12*7.57%)*SUM(Fasering!$D$5)</f>
        <v>0</v>
      </c>
      <c r="AP30" s="112">
        <f>($AK$3+(J30+AB30)*12*7.57%)*SUM(Fasering!$D$5:$D$7)</f>
        <v>524.20294219460391</v>
      </c>
      <c r="AQ30" s="112">
        <f>($AK$3+(K30+AC30)*12*7.57%)*SUM(Fasering!$D$5:$D$8)</f>
        <v>864.00280156723613</v>
      </c>
      <c r="AR30" s="9">
        <f>($AK$3+(L30+AD30)*12*7.57%)*SUM(Fasering!$D$5:$D$9)</f>
        <v>1232.2634028242753</v>
      </c>
      <c r="AS30" s="9">
        <f>($AK$3+(M30+AE30)*12*7.57%)*SUM(Fasering!$D$5:$D$10)</f>
        <v>1628.9847459657212</v>
      </c>
      <c r="AT30" s="9">
        <f>($AK$3+(N30+AF30)*12*7.57%)*SUM(Fasering!$D$5:$D$11)</f>
        <v>2053.1790984691925</v>
      </c>
      <c r="AU30" s="82">
        <f>($AK$3+(O30+AG30)*12*7.57%)*SUM(Fasering!$D$5:$D$12)</f>
        <v>2506.7579452926007</v>
      </c>
    </row>
    <row r="31" spans="1:47" x14ac:dyDescent="0.3">
      <c r="A31" s="32">
        <f t="shared" si="7"/>
        <v>21</v>
      </c>
      <c r="B31" s="129">
        <v>22116.33</v>
      </c>
      <c r="C31" s="130"/>
      <c r="D31" s="129">
        <f t="shared" si="8"/>
        <v>30967.285265999999</v>
      </c>
      <c r="E31" s="131">
        <f t="shared" si="0"/>
        <v>767.65894972471426</v>
      </c>
      <c r="F31" s="129">
        <f t="shared" si="1"/>
        <v>2580.6071055000002</v>
      </c>
      <c r="G31" s="131">
        <f t="shared" si="2"/>
        <v>63.971579143726188</v>
      </c>
      <c r="H31" s="61">
        <f t="shared" si="9"/>
        <v>1760.59</v>
      </c>
      <c r="I31" s="61">
        <f>GEW!$E$12+($F31-GEW!$E$12)*SUM(Fasering!$D$5)</f>
        <v>1895.469409333333</v>
      </c>
      <c r="J31" s="61">
        <f>GEW!$E$12+($F31-GEW!$E$12)*SUM(Fasering!$D$5:$D$7)</f>
        <v>2072.6211419445303</v>
      </c>
      <c r="K31" s="61">
        <f>GEW!$E$12+($F31-GEW!$E$12)*SUM(Fasering!$D$5:$D$8)</f>
        <v>2174.2640335418905</v>
      </c>
      <c r="L31" s="61">
        <f>GEW!$E$12+($F31-GEW!$E$12)*SUM(Fasering!$D$5:$D$9)</f>
        <v>2275.9069251392507</v>
      </c>
      <c r="M31" s="61">
        <f>GEW!$E$12+($F31-GEW!$E$12)*SUM(Fasering!$D$5:$D$10)</f>
        <v>2377.5498167366113</v>
      </c>
      <c r="N31" s="61">
        <f>GEW!$E$12+($F31-GEW!$E$12)*SUM(Fasering!$D$5:$D$11)</f>
        <v>2478.96421390264</v>
      </c>
      <c r="O31" s="63">
        <f>GEW!$E$12+($F31-GEW!$E$12)*SUM(Fasering!$D$5:$D$12)</f>
        <v>2580.6071055000002</v>
      </c>
      <c r="P31" s="129">
        <f t="shared" si="3"/>
        <v>53.267108499999992</v>
      </c>
      <c r="Q31" s="131">
        <f t="shared" si="4"/>
        <v>1.320457128054358</v>
      </c>
      <c r="R31" s="45">
        <f>$P31*SUM(Fasering!$D$5)</f>
        <v>0</v>
      </c>
      <c r="S31" s="45">
        <f>$P31*SUM(Fasering!$D$5:$D$7)</f>
        <v>13.77294026406647</v>
      </c>
      <c r="T31" s="45">
        <f>$P31*SUM(Fasering!$D$5:$D$8)</f>
        <v>21.675326843089643</v>
      </c>
      <c r="U31" s="45">
        <f>$P31*SUM(Fasering!$D$5:$D$9)</f>
        <v>29.577713422112819</v>
      </c>
      <c r="V31" s="45">
        <f>$P31*SUM(Fasering!$D$5:$D$10)</f>
        <v>37.480100001135995</v>
      </c>
      <c r="W31" s="45">
        <f>$P31*SUM(Fasering!$D$5:$D$11)</f>
        <v>45.364721920976827</v>
      </c>
      <c r="X31" s="55">
        <f>$P31*SUM(Fasering!$D$5:$D$12)</f>
        <v>53.267108500000006</v>
      </c>
      <c r="Y31" s="129">
        <f t="shared" si="5"/>
        <v>26.63413766666666</v>
      </c>
      <c r="Z31" s="131">
        <f t="shared" si="6"/>
        <v>0.66024302654857003</v>
      </c>
      <c r="AA31" s="54">
        <f>$Y31*SUM(Fasering!$D$5)</f>
        <v>0</v>
      </c>
      <c r="AB31" s="45">
        <f>$Y31*SUM(Fasering!$D$5:$D$7)</f>
        <v>6.8866209824008502</v>
      </c>
      <c r="AC31" s="45">
        <f>$Y31*SUM(Fasering!$D$5:$D$8)</f>
        <v>10.837900824086312</v>
      </c>
      <c r="AD31" s="45">
        <f>$Y31*SUM(Fasering!$D$5:$D$9)</f>
        <v>14.789180665771772</v>
      </c>
      <c r="AE31" s="45">
        <f>$Y31*SUM(Fasering!$D$5:$D$10)</f>
        <v>18.740460507457232</v>
      </c>
      <c r="AF31" s="45">
        <f>$Y31*SUM(Fasering!$D$5:$D$11)</f>
        <v>22.682857824981205</v>
      </c>
      <c r="AG31" s="55">
        <f>$Y31*SUM(Fasering!$D$5:$D$12)</f>
        <v>26.634137666666668</v>
      </c>
      <c r="AH31" s="5">
        <f>($AK$3+(I31+R31)*12*7.57%)*SUM(Fasering!$D$5)</f>
        <v>0</v>
      </c>
      <c r="AI31" s="112">
        <f>($AK$3+(J31+S31)*12*7.57%)*SUM(Fasering!$D$5:$D$7)</f>
        <v>525.82039575984845</v>
      </c>
      <c r="AJ31" s="112">
        <f>($AK$3+(K31+T31)*12*7.57%)*SUM(Fasering!$D$5:$D$8)</f>
        <v>868.00879104006378</v>
      </c>
      <c r="AK31" s="9">
        <f>($AK$3+(L31+U31)*12*7.57%)*SUM(Fasering!$D$5:$D$9)</f>
        <v>1239.7228679402474</v>
      </c>
      <c r="AL31" s="9">
        <f>($AK$3+(M31+V31)*12*7.57%)*SUM(Fasering!$D$5:$D$10)</f>
        <v>1640.9626264603992</v>
      </c>
      <c r="AM31" s="9">
        <f>($AK$3+(N31+W31)*12*7.57%)*SUM(Fasering!$D$5:$D$11)</f>
        <v>2070.7265883215782</v>
      </c>
      <c r="AN31" s="82">
        <f>($AK$3+(O31+X31)*12*7.57%)*SUM(Fasering!$D$5:$D$12)</f>
        <v>2530.9513359976013</v>
      </c>
      <c r="AO31" s="5">
        <f>($AK$3+(I31+AA31)*12*7.57%)*SUM(Fasering!$D$5)</f>
        <v>0</v>
      </c>
      <c r="AP31" s="112">
        <f>($AK$3+(J31+AB31)*12*7.57%)*SUM(Fasering!$D$5:$D$7)</f>
        <v>524.20294219460391</v>
      </c>
      <c r="AQ31" s="112">
        <f>($AK$3+(K31+AC31)*12*7.57%)*SUM(Fasering!$D$5:$D$8)</f>
        <v>864.00280156723613</v>
      </c>
      <c r="AR31" s="9">
        <f>($AK$3+(L31+AD31)*12*7.57%)*SUM(Fasering!$D$5:$D$9)</f>
        <v>1232.2634028242753</v>
      </c>
      <c r="AS31" s="9">
        <f>($AK$3+(M31+AE31)*12*7.57%)*SUM(Fasering!$D$5:$D$10)</f>
        <v>1628.9847459657212</v>
      </c>
      <c r="AT31" s="9">
        <f>($AK$3+(N31+AF31)*12*7.57%)*SUM(Fasering!$D$5:$D$11)</f>
        <v>2053.1790984691925</v>
      </c>
      <c r="AU31" s="82">
        <f>($AK$3+(O31+AG31)*12*7.57%)*SUM(Fasering!$D$5:$D$12)</f>
        <v>2506.7579452926007</v>
      </c>
    </row>
    <row r="32" spans="1:47" x14ac:dyDescent="0.3">
      <c r="A32" s="32">
        <f t="shared" si="7"/>
        <v>22</v>
      </c>
      <c r="B32" s="129">
        <v>22908.78</v>
      </c>
      <c r="C32" s="130"/>
      <c r="D32" s="129">
        <f t="shared" si="8"/>
        <v>32076.873755999997</v>
      </c>
      <c r="E32" s="131">
        <f t="shared" si="0"/>
        <v>795.16492990810582</v>
      </c>
      <c r="F32" s="129">
        <f t="shared" si="1"/>
        <v>2673.0728129999998</v>
      </c>
      <c r="G32" s="131">
        <f t="shared" si="2"/>
        <v>66.263744159008823</v>
      </c>
      <c r="H32" s="61">
        <f t="shared" si="9"/>
        <v>1760.59</v>
      </c>
      <c r="I32" s="61">
        <f>GEW!$E$12+($F32-GEW!$E$12)*SUM(Fasering!$D$5)</f>
        <v>1895.469409333333</v>
      </c>
      <c r="J32" s="61">
        <f>GEW!$E$12+($F32-GEW!$E$12)*SUM(Fasering!$D$5:$D$7)</f>
        <v>2096.5294167079733</v>
      </c>
      <c r="K32" s="61">
        <f>GEW!$E$12+($F32-GEW!$E$12)*SUM(Fasering!$D$5:$D$8)</f>
        <v>2211.8899623425878</v>
      </c>
      <c r="L32" s="61">
        <f>GEW!$E$12+($F32-GEW!$E$12)*SUM(Fasering!$D$5:$D$9)</f>
        <v>2327.2505079772022</v>
      </c>
      <c r="M32" s="61">
        <f>GEW!$E$12+($F32-GEW!$E$12)*SUM(Fasering!$D$5:$D$10)</f>
        <v>2442.6110536118167</v>
      </c>
      <c r="N32" s="61">
        <f>GEW!$E$12+($F32-GEW!$E$12)*SUM(Fasering!$D$5:$D$11)</f>
        <v>2557.7122673653857</v>
      </c>
      <c r="O32" s="63">
        <f>GEW!$E$12+($F32-GEW!$E$12)*SUM(Fasering!$D$5:$D$12)</f>
        <v>2673.0728129999998</v>
      </c>
      <c r="P32" s="129">
        <f t="shared" si="3"/>
        <v>24.19428916666692</v>
      </c>
      <c r="Q32" s="131">
        <f t="shared" si="4"/>
        <v>0.59976076209080642</v>
      </c>
      <c r="R32" s="45">
        <f>$P32*SUM(Fasering!$D$5)</f>
        <v>0</v>
      </c>
      <c r="S32" s="45">
        <f>$P32*SUM(Fasering!$D$5:$D$7)</f>
        <v>6.255764745031243</v>
      </c>
      <c r="T32" s="45">
        <f>$P32*SUM(Fasering!$D$5:$D$8)</f>
        <v>9.8450833955766264</v>
      </c>
      <c r="U32" s="45">
        <f>$P32*SUM(Fasering!$D$5:$D$9)</f>
        <v>13.434402046122008</v>
      </c>
      <c r="V32" s="45">
        <f>$P32*SUM(Fasering!$D$5:$D$10)</f>
        <v>17.02372069666739</v>
      </c>
      <c r="W32" s="45">
        <f>$P32*SUM(Fasering!$D$5:$D$11)</f>
        <v>20.604970516121544</v>
      </c>
      <c r="X32" s="55">
        <f>$P32*SUM(Fasering!$D$5:$D$12)</f>
        <v>24.194289166666927</v>
      </c>
      <c r="Y32" s="129">
        <f t="shared" si="5"/>
        <v>0</v>
      </c>
      <c r="Z32" s="131">
        <f t="shared" si="6"/>
        <v>0</v>
      </c>
      <c r="AA32" s="54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55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529.67032499297738</v>
      </c>
      <c r="AJ32" s="112">
        <f>($AK$3+(K32+T32)*12*7.57%)*SUM(Fasering!$D$5:$D$8)</f>
        <v>877.54401128406175</v>
      </c>
      <c r="AK32" s="9">
        <f>($AK$3+(L32+U32)*12*7.57%)*SUM(Fasering!$D$5:$D$9)</f>
        <v>1257.4781923777346</v>
      </c>
      <c r="AL32" s="9">
        <f>($AK$3+(M32+V32)*12*7.57%)*SUM(Fasering!$D$5:$D$10)</f>
        <v>1669.4728682739953</v>
      </c>
      <c r="AM32" s="9">
        <f>($AK$3+(N32+W32)*12*7.57%)*SUM(Fasering!$D$5:$D$11)</f>
        <v>2112.4938424810634</v>
      </c>
      <c r="AN32" s="82">
        <f>($AK$3+(O32+X32)*12*7.57%)*SUM(Fasering!$D$5:$D$12)</f>
        <v>2588.5374356082007</v>
      </c>
      <c r="AO32" s="5">
        <f>($AK$3+(I32+AA32)*12*7.57%)*SUM(Fasering!$D$5)</f>
        <v>0</v>
      </c>
      <c r="AP32" s="112">
        <f>($AK$3+(J32+AB32)*12*7.57%)*SUM(Fasering!$D$5:$D$7)</f>
        <v>528.20097560961051</v>
      </c>
      <c r="AQ32" s="112">
        <f>($AK$3+(K32+AC32)*12*7.57%)*SUM(Fasering!$D$5:$D$8)</f>
        <v>873.90483530513154</v>
      </c>
      <c r="AR32" s="9">
        <f>($AK$3+(L32+AD32)*12*7.57%)*SUM(Fasering!$D$5:$D$9)</f>
        <v>1250.7017626217794</v>
      </c>
      <c r="AS32" s="9">
        <f>($AK$3+(M32+AE32)*12*7.57%)*SUM(Fasering!$D$5:$D$10)</f>
        <v>1658.5917575595533</v>
      </c>
      <c r="AT32" s="9">
        <f>($AK$3+(N32+AF32)*12*7.57%)*SUM(Fasering!$D$5:$D$11)</f>
        <v>2096.5531107356428</v>
      </c>
      <c r="AU32" s="82">
        <f>($AK$3+(O32+AG32)*12*7.57%)*SUM(Fasering!$D$5:$D$12)</f>
        <v>2566.5593433292006</v>
      </c>
    </row>
    <row r="33" spans="1:47" x14ac:dyDescent="0.3">
      <c r="A33" s="32">
        <f t="shared" si="7"/>
        <v>23</v>
      </c>
      <c r="B33" s="129">
        <v>23701.23</v>
      </c>
      <c r="C33" s="130"/>
      <c r="D33" s="129">
        <f t="shared" si="8"/>
        <v>33186.462245999996</v>
      </c>
      <c r="E33" s="131">
        <f t="shared" si="0"/>
        <v>822.67091009149738</v>
      </c>
      <c r="F33" s="129">
        <f t="shared" si="1"/>
        <v>2765.5385204999998</v>
      </c>
      <c r="G33" s="131">
        <f t="shared" si="2"/>
        <v>68.555909174291457</v>
      </c>
      <c r="H33" s="61">
        <f t="shared" si="9"/>
        <v>1760.59</v>
      </c>
      <c r="I33" s="61">
        <f>GEW!$E$12+($F33-GEW!$E$12)*SUM(Fasering!$D$5)</f>
        <v>1895.469409333333</v>
      </c>
      <c r="J33" s="61">
        <f>GEW!$E$12+($F33-GEW!$E$12)*SUM(Fasering!$D$5:$D$7)</f>
        <v>2120.4376914714167</v>
      </c>
      <c r="K33" s="61">
        <f>GEW!$E$12+($F33-GEW!$E$12)*SUM(Fasering!$D$5:$D$8)</f>
        <v>2249.5158911432854</v>
      </c>
      <c r="L33" s="61">
        <f>GEW!$E$12+($F33-GEW!$E$12)*SUM(Fasering!$D$5:$D$9)</f>
        <v>2378.5940908151538</v>
      </c>
      <c r="M33" s="61">
        <f>GEW!$E$12+($F33-GEW!$E$12)*SUM(Fasering!$D$5:$D$10)</f>
        <v>2507.6722904870226</v>
      </c>
      <c r="N33" s="61">
        <f>GEW!$E$12+($F33-GEW!$E$12)*SUM(Fasering!$D$5:$D$11)</f>
        <v>2636.4603208281314</v>
      </c>
      <c r="O33" s="63">
        <f>GEW!$E$12+($F33-GEW!$E$12)*SUM(Fasering!$D$5:$D$12)</f>
        <v>2765.5385205000002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55">
        <f>$P33*SUM(Fasering!$D$5:$D$12)</f>
        <v>0</v>
      </c>
      <c r="Y33" s="129">
        <f t="shared" si="5"/>
        <v>0</v>
      </c>
      <c r="Z33" s="131">
        <f t="shared" si="6"/>
        <v>0</v>
      </c>
      <c r="AA33" s="54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55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533.81653345310679</v>
      </c>
      <c r="AJ33" s="112">
        <f>($AK$3+(K33+T33)*12*7.57%)*SUM(Fasering!$D$5:$D$8)</f>
        <v>887.81303402470337</v>
      </c>
      <c r="AK33" s="9">
        <f>($AK$3+(L33+U33)*12*7.57%)*SUM(Fasering!$D$5:$D$9)</f>
        <v>1276.5999143464323</v>
      </c>
      <c r="AL33" s="9">
        <f>($AK$3+(M33+V33)*12*7.57%)*SUM(Fasering!$D$5:$D$10)</f>
        <v>1700.1771744182934</v>
      </c>
      <c r="AM33" s="9">
        <f>($AK$3+(N33+W33)*12*7.57%)*SUM(Fasering!$D$5:$D$11)</f>
        <v>2157.4753816382622</v>
      </c>
      <c r="AN33" s="82">
        <f>($AK$3+(O33+X33)*12*7.57%)*SUM(Fasering!$D$5:$D$12)</f>
        <v>2650.555192022201</v>
      </c>
      <c r="AO33" s="5">
        <f>($AK$3+(I33+AA33)*12*7.57%)*SUM(Fasering!$D$5)</f>
        <v>0</v>
      </c>
      <c r="AP33" s="112">
        <f>($AK$3+(J33+AB33)*12*7.57%)*SUM(Fasering!$D$5:$D$7)</f>
        <v>533.81653345310679</v>
      </c>
      <c r="AQ33" s="112">
        <f>($AK$3+(K33+AC33)*12*7.57%)*SUM(Fasering!$D$5:$D$8)</f>
        <v>887.81303402470337</v>
      </c>
      <c r="AR33" s="9">
        <f>($AK$3+(L33+AD33)*12*7.57%)*SUM(Fasering!$D$5:$D$9)</f>
        <v>1276.5999143464323</v>
      </c>
      <c r="AS33" s="9">
        <f>($AK$3+(M33+AE33)*12*7.57%)*SUM(Fasering!$D$5:$D$10)</f>
        <v>1700.1771744182934</v>
      </c>
      <c r="AT33" s="9">
        <f>($AK$3+(N33+AF33)*12*7.57%)*SUM(Fasering!$D$5:$D$11)</f>
        <v>2157.4753816382622</v>
      </c>
      <c r="AU33" s="82">
        <f>($AK$3+(O33+AG33)*12*7.57%)*SUM(Fasering!$D$5:$D$12)</f>
        <v>2650.555192022201</v>
      </c>
    </row>
    <row r="34" spans="1:47" x14ac:dyDescent="0.3">
      <c r="A34" s="32">
        <f t="shared" si="7"/>
        <v>24</v>
      </c>
      <c r="B34" s="129">
        <v>24493.66</v>
      </c>
      <c r="C34" s="130"/>
      <c r="D34" s="129">
        <f t="shared" si="8"/>
        <v>34296.022731999998</v>
      </c>
      <c r="E34" s="131">
        <f t="shared" si="0"/>
        <v>850.17619607386234</v>
      </c>
      <c r="F34" s="129">
        <f t="shared" si="1"/>
        <v>2858.001894333333</v>
      </c>
      <c r="G34" s="131">
        <f t="shared" si="2"/>
        <v>70.848016339488524</v>
      </c>
      <c r="H34" s="61">
        <f t="shared" si="9"/>
        <v>1760.59</v>
      </c>
      <c r="I34" s="61">
        <f>GEW!$E$12+($F34-GEW!$E$12)*SUM(Fasering!$D$5)</f>
        <v>1895.469409333333</v>
      </c>
      <c r="J34" s="61">
        <f>GEW!$E$12+($F34-GEW!$E$12)*SUM(Fasering!$D$5:$D$7)</f>
        <v>2144.3453628333896</v>
      </c>
      <c r="K34" s="61">
        <f>GEW!$E$12+($F34-GEW!$E$12)*SUM(Fasering!$D$5:$D$8)</f>
        <v>2287.1408703338166</v>
      </c>
      <c r="L34" s="61">
        <f>GEW!$E$12+($F34-GEW!$E$12)*SUM(Fasering!$D$5:$D$9)</f>
        <v>2429.936377834244</v>
      </c>
      <c r="M34" s="61">
        <f>GEW!$E$12+($F34-GEW!$E$12)*SUM(Fasering!$D$5:$D$10)</f>
        <v>2572.7318853346715</v>
      </c>
      <c r="N34" s="61">
        <f>GEW!$E$12+($F34-GEW!$E$12)*SUM(Fasering!$D$5:$D$11)</f>
        <v>2715.206386832906</v>
      </c>
      <c r="O34" s="63">
        <f>GEW!$E$12+($F34-GEW!$E$12)*SUM(Fasering!$D$5:$D$12)</f>
        <v>2858.0018943333334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55">
        <f>$P34*SUM(Fasering!$D$5:$D$12)</f>
        <v>0</v>
      </c>
      <c r="Y34" s="129">
        <f t="shared" si="5"/>
        <v>0</v>
      </c>
      <c r="Z34" s="131">
        <f t="shared" si="6"/>
        <v>0</v>
      </c>
      <c r="AA34" s="54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55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539.43194957011315</v>
      </c>
      <c r="AJ34" s="112">
        <f>($AK$3+(K34+T34)*12*7.57%)*SUM(Fasering!$D$5:$D$8)</f>
        <v>901.72088172657777</v>
      </c>
      <c r="AK34" s="9">
        <f>($AK$3+(L34+U34)*12*7.57%)*SUM(Fasering!$D$5:$D$9)</f>
        <v>1302.4974124487314</v>
      </c>
      <c r="AL34" s="9">
        <f>($AK$3+(M34+V34)*12*7.57%)*SUM(Fasering!$D$5:$D$10)</f>
        <v>1741.7615417365739</v>
      </c>
      <c r="AM34" s="9">
        <f>($AK$3+(N34+W34)*12*7.57%)*SUM(Fasering!$D$5:$D$11)</f>
        <v>2218.3961149733154</v>
      </c>
      <c r="AN34" s="82">
        <f>($AK$3+(O34+X34)*12*7.57%)*SUM(Fasering!$D$5:$D$12)</f>
        <v>2734.5489208124004</v>
      </c>
      <c r="AO34" s="5">
        <f>($AK$3+(I34+AA34)*12*7.57%)*SUM(Fasering!$D$5)</f>
        <v>0</v>
      </c>
      <c r="AP34" s="112">
        <f>($AK$3+(J34+AB34)*12*7.57%)*SUM(Fasering!$D$5:$D$7)</f>
        <v>539.43194957011315</v>
      </c>
      <c r="AQ34" s="112">
        <f>($AK$3+(K34+AC34)*12*7.57%)*SUM(Fasering!$D$5:$D$8)</f>
        <v>901.72088172657777</v>
      </c>
      <c r="AR34" s="9">
        <f>($AK$3+(L34+AD34)*12*7.57%)*SUM(Fasering!$D$5:$D$9)</f>
        <v>1302.4974124487314</v>
      </c>
      <c r="AS34" s="9">
        <f>($AK$3+(M34+AE34)*12*7.57%)*SUM(Fasering!$D$5:$D$10)</f>
        <v>1741.7615417365739</v>
      </c>
      <c r="AT34" s="9">
        <f>($AK$3+(N34+AF34)*12*7.57%)*SUM(Fasering!$D$5:$D$11)</f>
        <v>2218.3961149733154</v>
      </c>
      <c r="AU34" s="82">
        <f>($AK$3+(O34+AG34)*12*7.57%)*SUM(Fasering!$D$5:$D$12)</f>
        <v>2734.5489208124004</v>
      </c>
    </row>
    <row r="35" spans="1:47" x14ac:dyDescent="0.3">
      <c r="A35" s="32">
        <f t="shared" si="7"/>
        <v>25</v>
      </c>
      <c r="B35" s="129">
        <v>24493.66</v>
      </c>
      <c r="C35" s="130"/>
      <c r="D35" s="129">
        <f t="shared" si="8"/>
        <v>34296.022731999998</v>
      </c>
      <c r="E35" s="131">
        <f t="shared" si="0"/>
        <v>850.17619607386234</v>
      </c>
      <c r="F35" s="129">
        <f t="shared" si="1"/>
        <v>2858.001894333333</v>
      </c>
      <c r="G35" s="131">
        <f t="shared" si="2"/>
        <v>70.848016339488524</v>
      </c>
      <c r="H35" s="61">
        <f t="shared" si="9"/>
        <v>1760.59</v>
      </c>
      <c r="I35" s="61">
        <f>GEW!$E$12+($F35-GEW!$E$12)*SUM(Fasering!$D$5)</f>
        <v>1895.469409333333</v>
      </c>
      <c r="J35" s="61">
        <f>GEW!$E$12+($F35-GEW!$E$12)*SUM(Fasering!$D$5:$D$7)</f>
        <v>2144.3453628333896</v>
      </c>
      <c r="K35" s="61">
        <f>GEW!$E$12+($F35-GEW!$E$12)*SUM(Fasering!$D$5:$D$8)</f>
        <v>2287.1408703338166</v>
      </c>
      <c r="L35" s="61">
        <f>GEW!$E$12+($F35-GEW!$E$12)*SUM(Fasering!$D$5:$D$9)</f>
        <v>2429.936377834244</v>
      </c>
      <c r="M35" s="61">
        <f>GEW!$E$12+($F35-GEW!$E$12)*SUM(Fasering!$D$5:$D$10)</f>
        <v>2572.7318853346715</v>
      </c>
      <c r="N35" s="61">
        <f>GEW!$E$12+($F35-GEW!$E$12)*SUM(Fasering!$D$5:$D$11)</f>
        <v>2715.206386832906</v>
      </c>
      <c r="O35" s="63">
        <f>GEW!$E$12+($F35-GEW!$E$12)*SUM(Fasering!$D$5:$D$12)</f>
        <v>2858.0018943333334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55">
        <f>$P35*SUM(Fasering!$D$5:$D$12)</f>
        <v>0</v>
      </c>
      <c r="Y35" s="129">
        <f t="shared" si="5"/>
        <v>0</v>
      </c>
      <c r="Z35" s="131">
        <f t="shared" si="6"/>
        <v>0</v>
      </c>
      <c r="AA35" s="54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55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539.43194957011315</v>
      </c>
      <c r="AJ35" s="112">
        <f>($AK$3+(K35+T35)*12*7.57%)*SUM(Fasering!$D$5:$D$8)</f>
        <v>901.72088172657777</v>
      </c>
      <c r="AK35" s="9">
        <f>($AK$3+(L35+U35)*12*7.57%)*SUM(Fasering!$D$5:$D$9)</f>
        <v>1302.4974124487314</v>
      </c>
      <c r="AL35" s="9">
        <f>($AK$3+(M35+V35)*12*7.57%)*SUM(Fasering!$D$5:$D$10)</f>
        <v>1741.7615417365739</v>
      </c>
      <c r="AM35" s="9">
        <f>($AK$3+(N35+W35)*12*7.57%)*SUM(Fasering!$D$5:$D$11)</f>
        <v>2218.3961149733154</v>
      </c>
      <c r="AN35" s="82">
        <f>($AK$3+(O35+X35)*12*7.57%)*SUM(Fasering!$D$5:$D$12)</f>
        <v>2734.5489208124004</v>
      </c>
      <c r="AO35" s="5">
        <f>($AK$3+(I35+AA35)*12*7.57%)*SUM(Fasering!$D$5)</f>
        <v>0</v>
      </c>
      <c r="AP35" s="112">
        <f>($AK$3+(J35+AB35)*12*7.57%)*SUM(Fasering!$D$5:$D$7)</f>
        <v>539.43194957011315</v>
      </c>
      <c r="AQ35" s="112">
        <f>($AK$3+(K35+AC35)*12*7.57%)*SUM(Fasering!$D$5:$D$8)</f>
        <v>901.72088172657777</v>
      </c>
      <c r="AR35" s="9">
        <f>($AK$3+(L35+AD35)*12*7.57%)*SUM(Fasering!$D$5:$D$9)</f>
        <v>1302.4974124487314</v>
      </c>
      <c r="AS35" s="9">
        <f>($AK$3+(M35+AE35)*12*7.57%)*SUM(Fasering!$D$5:$D$10)</f>
        <v>1741.7615417365739</v>
      </c>
      <c r="AT35" s="9">
        <f>($AK$3+(N35+AF35)*12*7.57%)*SUM(Fasering!$D$5:$D$11)</f>
        <v>2218.3961149733154</v>
      </c>
      <c r="AU35" s="82">
        <f>($AK$3+(O35+AG35)*12*7.57%)*SUM(Fasering!$D$5:$D$12)</f>
        <v>2734.5489208124004</v>
      </c>
    </row>
    <row r="36" spans="1:47" x14ac:dyDescent="0.3">
      <c r="A36" s="32">
        <f t="shared" si="7"/>
        <v>26</v>
      </c>
      <c r="B36" s="129">
        <v>24493.66</v>
      </c>
      <c r="C36" s="130"/>
      <c r="D36" s="129">
        <f t="shared" si="8"/>
        <v>34296.022731999998</v>
      </c>
      <c r="E36" s="131">
        <f t="shared" si="0"/>
        <v>850.17619607386234</v>
      </c>
      <c r="F36" s="129">
        <f t="shared" si="1"/>
        <v>2858.001894333333</v>
      </c>
      <c r="G36" s="131">
        <f t="shared" si="2"/>
        <v>70.848016339488524</v>
      </c>
      <c r="H36" s="61">
        <f t="shared" si="9"/>
        <v>1760.59</v>
      </c>
      <c r="I36" s="61">
        <f>GEW!$E$12+($F36-GEW!$E$12)*SUM(Fasering!$D$5)</f>
        <v>1895.469409333333</v>
      </c>
      <c r="J36" s="61">
        <f>GEW!$E$12+($F36-GEW!$E$12)*SUM(Fasering!$D$5:$D$7)</f>
        <v>2144.3453628333896</v>
      </c>
      <c r="K36" s="61">
        <f>GEW!$E$12+($F36-GEW!$E$12)*SUM(Fasering!$D$5:$D$8)</f>
        <v>2287.1408703338166</v>
      </c>
      <c r="L36" s="61">
        <f>GEW!$E$12+($F36-GEW!$E$12)*SUM(Fasering!$D$5:$D$9)</f>
        <v>2429.936377834244</v>
      </c>
      <c r="M36" s="61">
        <f>GEW!$E$12+($F36-GEW!$E$12)*SUM(Fasering!$D$5:$D$10)</f>
        <v>2572.7318853346715</v>
      </c>
      <c r="N36" s="61">
        <f>GEW!$E$12+($F36-GEW!$E$12)*SUM(Fasering!$D$5:$D$11)</f>
        <v>2715.206386832906</v>
      </c>
      <c r="O36" s="63">
        <f>GEW!$E$12+($F36-GEW!$E$12)*SUM(Fasering!$D$5:$D$12)</f>
        <v>2858.0018943333334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55">
        <f>$P36*SUM(Fasering!$D$5:$D$12)</f>
        <v>0</v>
      </c>
      <c r="Y36" s="129">
        <f t="shared" si="5"/>
        <v>0</v>
      </c>
      <c r="Z36" s="131">
        <f t="shared" si="6"/>
        <v>0</v>
      </c>
      <c r="AA36" s="54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55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539.43194957011315</v>
      </c>
      <c r="AJ36" s="112">
        <f>($AK$3+(K36+T36)*12*7.57%)*SUM(Fasering!$D$5:$D$8)</f>
        <v>901.72088172657777</v>
      </c>
      <c r="AK36" s="9">
        <f>($AK$3+(L36+U36)*12*7.57%)*SUM(Fasering!$D$5:$D$9)</f>
        <v>1302.4974124487314</v>
      </c>
      <c r="AL36" s="9">
        <f>($AK$3+(M36+V36)*12*7.57%)*SUM(Fasering!$D$5:$D$10)</f>
        <v>1741.7615417365739</v>
      </c>
      <c r="AM36" s="9">
        <f>($AK$3+(N36+W36)*12*7.57%)*SUM(Fasering!$D$5:$D$11)</f>
        <v>2218.3961149733154</v>
      </c>
      <c r="AN36" s="82">
        <f>($AK$3+(O36+X36)*12*7.57%)*SUM(Fasering!$D$5:$D$12)</f>
        <v>2734.5489208124004</v>
      </c>
      <c r="AO36" s="5">
        <f>($AK$3+(I36+AA36)*12*7.57%)*SUM(Fasering!$D$5)</f>
        <v>0</v>
      </c>
      <c r="AP36" s="112">
        <f>($AK$3+(J36+AB36)*12*7.57%)*SUM(Fasering!$D$5:$D$7)</f>
        <v>539.43194957011315</v>
      </c>
      <c r="AQ36" s="112">
        <f>($AK$3+(K36+AC36)*12*7.57%)*SUM(Fasering!$D$5:$D$8)</f>
        <v>901.72088172657777</v>
      </c>
      <c r="AR36" s="9">
        <f>($AK$3+(L36+AD36)*12*7.57%)*SUM(Fasering!$D$5:$D$9)</f>
        <v>1302.4974124487314</v>
      </c>
      <c r="AS36" s="9">
        <f>($AK$3+(M36+AE36)*12*7.57%)*SUM(Fasering!$D$5:$D$10)</f>
        <v>1741.7615417365739</v>
      </c>
      <c r="AT36" s="9">
        <f>($AK$3+(N36+AF36)*12*7.57%)*SUM(Fasering!$D$5:$D$11)</f>
        <v>2218.3961149733154</v>
      </c>
      <c r="AU36" s="82">
        <f>($AK$3+(O36+AG36)*12*7.57%)*SUM(Fasering!$D$5:$D$12)</f>
        <v>2734.5489208124004</v>
      </c>
    </row>
    <row r="37" spans="1:47" x14ac:dyDescent="0.3">
      <c r="A37" s="32">
        <f t="shared" si="7"/>
        <v>27</v>
      </c>
      <c r="B37" s="129">
        <v>24493.66</v>
      </c>
      <c r="C37" s="130"/>
      <c r="D37" s="129">
        <f t="shared" si="8"/>
        <v>34296.022731999998</v>
      </c>
      <c r="E37" s="131">
        <f t="shared" si="0"/>
        <v>850.17619607386234</v>
      </c>
      <c r="F37" s="129">
        <f t="shared" si="1"/>
        <v>2858.001894333333</v>
      </c>
      <c r="G37" s="131">
        <f t="shared" si="2"/>
        <v>70.848016339488524</v>
      </c>
      <c r="H37" s="61">
        <f t="shared" si="9"/>
        <v>1760.59</v>
      </c>
      <c r="I37" s="61">
        <f>GEW!$E$12+($F37-GEW!$E$12)*SUM(Fasering!$D$5)</f>
        <v>1895.469409333333</v>
      </c>
      <c r="J37" s="61">
        <f>GEW!$E$12+($F37-GEW!$E$12)*SUM(Fasering!$D$5:$D$7)</f>
        <v>2144.3453628333896</v>
      </c>
      <c r="K37" s="61">
        <f>GEW!$E$12+($F37-GEW!$E$12)*SUM(Fasering!$D$5:$D$8)</f>
        <v>2287.1408703338166</v>
      </c>
      <c r="L37" s="61">
        <f>GEW!$E$12+($F37-GEW!$E$12)*SUM(Fasering!$D$5:$D$9)</f>
        <v>2429.936377834244</v>
      </c>
      <c r="M37" s="61">
        <f>GEW!$E$12+($F37-GEW!$E$12)*SUM(Fasering!$D$5:$D$10)</f>
        <v>2572.7318853346715</v>
      </c>
      <c r="N37" s="61">
        <f>GEW!$E$12+($F37-GEW!$E$12)*SUM(Fasering!$D$5:$D$11)</f>
        <v>2715.206386832906</v>
      </c>
      <c r="O37" s="63">
        <f>GEW!$E$12+($F37-GEW!$E$12)*SUM(Fasering!$D$5:$D$12)</f>
        <v>2858.0018943333334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55">
        <f>$P37*SUM(Fasering!$D$5:$D$12)</f>
        <v>0</v>
      </c>
      <c r="Y37" s="129">
        <f t="shared" si="5"/>
        <v>0</v>
      </c>
      <c r="Z37" s="131">
        <f t="shared" si="6"/>
        <v>0</v>
      </c>
      <c r="AA37" s="54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55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539.43194957011315</v>
      </c>
      <c r="AJ37" s="112">
        <f>($AK$3+(K37+T37)*12*7.57%)*SUM(Fasering!$D$5:$D$8)</f>
        <v>901.72088172657777</v>
      </c>
      <c r="AK37" s="9">
        <f>($AK$3+(L37+U37)*12*7.57%)*SUM(Fasering!$D$5:$D$9)</f>
        <v>1302.4974124487314</v>
      </c>
      <c r="AL37" s="9">
        <f>($AK$3+(M37+V37)*12*7.57%)*SUM(Fasering!$D$5:$D$10)</f>
        <v>1741.7615417365739</v>
      </c>
      <c r="AM37" s="9">
        <f>($AK$3+(N37+W37)*12*7.57%)*SUM(Fasering!$D$5:$D$11)</f>
        <v>2218.3961149733154</v>
      </c>
      <c r="AN37" s="82">
        <f>($AK$3+(O37+X37)*12*7.57%)*SUM(Fasering!$D$5:$D$12)</f>
        <v>2734.5489208124004</v>
      </c>
      <c r="AO37" s="5">
        <f>($AK$3+(I37+AA37)*12*7.57%)*SUM(Fasering!$D$5)</f>
        <v>0</v>
      </c>
      <c r="AP37" s="112">
        <f>($AK$3+(J37+AB37)*12*7.57%)*SUM(Fasering!$D$5:$D$7)</f>
        <v>539.43194957011315</v>
      </c>
      <c r="AQ37" s="112">
        <f>($AK$3+(K37+AC37)*12*7.57%)*SUM(Fasering!$D$5:$D$8)</f>
        <v>901.72088172657777</v>
      </c>
      <c r="AR37" s="9">
        <f>($AK$3+(L37+AD37)*12*7.57%)*SUM(Fasering!$D$5:$D$9)</f>
        <v>1302.4974124487314</v>
      </c>
      <c r="AS37" s="9">
        <f>($AK$3+(M37+AE37)*12*7.57%)*SUM(Fasering!$D$5:$D$10)</f>
        <v>1741.7615417365739</v>
      </c>
      <c r="AT37" s="9">
        <f>($AK$3+(N37+AF37)*12*7.57%)*SUM(Fasering!$D$5:$D$11)</f>
        <v>2218.3961149733154</v>
      </c>
      <c r="AU37" s="82">
        <f>($AK$3+(O37+AG37)*12*7.57%)*SUM(Fasering!$D$5:$D$12)</f>
        <v>2734.5489208124004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52"/>
      <c r="P38" s="132"/>
      <c r="Q38" s="133"/>
      <c r="R38" s="46"/>
      <c r="S38" s="46"/>
      <c r="T38" s="46"/>
      <c r="U38" s="46"/>
      <c r="V38" s="46"/>
      <c r="W38" s="46"/>
      <c r="X38" s="52"/>
      <c r="Y38" s="132"/>
      <c r="Z38" s="133"/>
      <c r="AA38" s="46"/>
      <c r="AB38" s="46"/>
      <c r="AC38" s="46"/>
      <c r="AD38" s="46"/>
      <c r="AE38" s="46"/>
      <c r="AF38" s="46"/>
      <c r="AG38" s="52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6:E6"/>
    <mergeCell ref="P6:Q6"/>
    <mergeCell ref="Y6:Z6"/>
    <mergeCell ref="B7:C7"/>
    <mergeCell ref="D7:E7"/>
    <mergeCell ref="F7:G7"/>
    <mergeCell ref="P7:Q7"/>
    <mergeCell ref="Y7:Z7"/>
    <mergeCell ref="F6:G6"/>
    <mergeCell ref="R6:X6"/>
    <mergeCell ref="AA6:AG6"/>
    <mergeCell ref="H6:O6"/>
    <mergeCell ref="B10:C10"/>
    <mergeCell ref="D10:E10"/>
    <mergeCell ref="F10:G10"/>
    <mergeCell ref="P10:Q10"/>
    <mergeCell ref="Y10:Z10"/>
    <mergeCell ref="B9:C9"/>
    <mergeCell ref="D9:E9"/>
    <mergeCell ref="B8:C8"/>
    <mergeCell ref="D8:E8"/>
    <mergeCell ref="P8:Q8"/>
    <mergeCell ref="Y8:Z8"/>
    <mergeCell ref="F8:G8"/>
    <mergeCell ref="B12:C12"/>
    <mergeCell ref="D12:E12"/>
    <mergeCell ref="F12:G12"/>
    <mergeCell ref="P12:Q12"/>
    <mergeCell ref="Y12:Z12"/>
    <mergeCell ref="B11:C11"/>
    <mergeCell ref="D11:E11"/>
    <mergeCell ref="F11:G11"/>
    <mergeCell ref="P11:Q11"/>
    <mergeCell ref="Y11:Z11"/>
    <mergeCell ref="B14:C14"/>
    <mergeCell ref="D14:E14"/>
    <mergeCell ref="F14:G14"/>
    <mergeCell ref="P14:Q14"/>
    <mergeCell ref="Y14:Z14"/>
    <mergeCell ref="B13:C13"/>
    <mergeCell ref="D13:E13"/>
    <mergeCell ref="F13:G13"/>
    <mergeCell ref="P13:Q13"/>
    <mergeCell ref="Y13:Z13"/>
    <mergeCell ref="B16:C16"/>
    <mergeCell ref="D16:E16"/>
    <mergeCell ref="F16:G16"/>
    <mergeCell ref="P16:Q16"/>
    <mergeCell ref="Y16:Z16"/>
    <mergeCell ref="B15:C15"/>
    <mergeCell ref="D15:E15"/>
    <mergeCell ref="F15:G15"/>
    <mergeCell ref="P15:Q15"/>
    <mergeCell ref="Y15:Z15"/>
    <mergeCell ref="B18:C18"/>
    <mergeCell ref="D18:E18"/>
    <mergeCell ref="F18:G18"/>
    <mergeCell ref="P18:Q18"/>
    <mergeCell ref="Y18:Z18"/>
    <mergeCell ref="B17:C17"/>
    <mergeCell ref="D17:E17"/>
    <mergeCell ref="F17:G17"/>
    <mergeCell ref="P17:Q17"/>
    <mergeCell ref="Y17:Z17"/>
    <mergeCell ref="B20:C20"/>
    <mergeCell ref="D20:E20"/>
    <mergeCell ref="F20:G20"/>
    <mergeCell ref="P20:Q20"/>
    <mergeCell ref="Y20:Z20"/>
    <mergeCell ref="B19:C19"/>
    <mergeCell ref="D19:E19"/>
    <mergeCell ref="F19:G19"/>
    <mergeCell ref="P19:Q19"/>
    <mergeCell ref="Y19:Z19"/>
    <mergeCell ref="B22:C22"/>
    <mergeCell ref="D22:E22"/>
    <mergeCell ref="F22:G22"/>
    <mergeCell ref="P22:Q22"/>
    <mergeCell ref="Y22:Z22"/>
    <mergeCell ref="B21:C21"/>
    <mergeCell ref="D21:E21"/>
    <mergeCell ref="F21:G21"/>
    <mergeCell ref="P21:Q21"/>
    <mergeCell ref="Y21:Z21"/>
    <mergeCell ref="B24:C24"/>
    <mergeCell ref="D24:E24"/>
    <mergeCell ref="F24:G24"/>
    <mergeCell ref="P24:Q24"/>
    <mergeCell ref="Y24:Z24"/>
    <mergeCell ref="B23:C23"/>
    <mergeCell ref="D23:E23"/>
    <mergeCell ref="F23:G23"/>
    <mergeCell ref="P23:Q23"/>
    <mergeCell ref="Y23:Z23"/>
    <mergeCell ref="B26:C26"/>
    <mergeCell ref="D26:E26"/>
    <mergeCell ref="F26:G26"/>
    <mergeCell ref="P26:Q26"/>
    <mergeCell ref="Y26:Z26"/>
    <mergeCell ref="B25:C25"/>
    <mergeCell ref="D25:E25"/>
    <mergeCell ref="F25:G25"/>
    <mergeCell ref="P25:Q25"/>
    <mergeCell ref="Y25:Z25"/>
    <mergeCell ref="B28:C28"/>
    <mergeCell ref="D28:E28"/>
    <mergeCell ref="F28:G28"/>
    <mergeCell ref="P28:Q28"/>
    <mergeCell ref="Y28:Z28"/>
    <mergeCell ref="B27:C27"/>
    <mergeCell ref="D27:E27"/>
    <mergeCell ref="F27:G27"/>
    <mergeCell ref="P27:Q27"/>
    <mergeCell ref="Y27:Z27"/>
    <mergeCell ref="B30:C30"/>
    <mergeCell ref="D30:E30"/>
    <mergeCell ref="F30:G30"/>
    <mergeCell ref="P30:Q30"/>
    <mergeCell ref="Y30:Z30"/>
    <mergeCell ref="B29:C29"/>
    <mergeCell ref="D29:E29"/>
    <mergeCell ref="F29:G29"/>
    <mergeCell ref="P29:Q29"/>
    <mergeCell ref="Y29:Z29"/>
    <mergeCell ref="B32:C32"/>
    <mergeCell ref="D32:E32"/>
    <mergeCell ref="F32:G32"/>
    <mergeCell ref="P32:Q32"/>
    <mergeCell ref="Y32:Z32"/>
    <mergeCell ref="B31:C31"/>
    <mergeCell ref="D31:E31"/>
    <mergeCell ref="F31:G31"/>
    <mergeCell ref="P31:Q31"/>
    <mergeCell ref="Y31:Z31"/>
    <mergeCell ref="B34:C34"/>
    <mergeCell ref="D34:E34"/>
    <mergeCell ref="F34:G34"/>
    <mergeCell ref="P34:Q34"/>
    <mergeCell ref="Y34:Z34"/>
    <mergeCell ref="B33:C33"/>
    <mergeCell ref="D33:E33"/>
    <mergeCell ref="F33:G33"/>
    <mergeCell ref="P33:Q33"/>
    <mergeCell ref="Y33:Z33"/>
    <mergeCell ref="B38:C38"/>
    <mergeCell ref="D38:E38"/>
    <mergeCell ref="F38:G38"/>
    <mergeCell ref="P38:Q38"/>
    <mergeCell ref="Y38:Z38"/>
    <mergeCell ref="B37:C37"/>
    <mergeCell ref="D37:E37"/>
    <mergeCell ref="F37:G37"/>
    <mergeCell ref="P37:Q37"/>
    <mergeCell ref="Y37:Z37"/>
    <mergeCell ref="B36:C36"/>
    <mergeCell ref="D36:E36"/>
    <mergeCell ref="F36:G36"/>
    <mergeCell ref="P36:Q36"/>
    <mergeCell ref="Y36:Z36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  <ignoredErrors>
    <ignoredError sqref="I8:AU8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8"/>
  <sheetViews>
    <sheetView topLeftCell="Q1" zoomScale="80" zoomScaleNormal="80" workbookViewId="0">
      <selection activeCell="V20" sqref="V20"/>
    </sheetView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48</v>
      </c>
      <c r="B1" s="21" t="s">
        <v>19</v>
      </c>
      <c r="C1" s="21" t="s">
        <v>49</v>
      </c>
      <c r="D1" s="21"/>
      <c r="E1" s="22"/>
      <c r="G1" s="56"/>
      <c r="H1" s="56"/>
      <c r="I1" s="56"/>
      <c r="L1" s="98" t="str">
        <f>D8</f>
        <v>bedragen geldig  voor periode vanaf 10/2021 - let wel: vast bedrag eindejaarspremie = bedrag voor indexatie in november 2021!</v>
      </c>
      <c r="O1" s="24"/>
    </row>
    <row r="2" spans="1:47" s="23" customFormat="1" ht="17.25" x14ac:dyDescent="0.35">
      <c r="A2" s="21"/>
      <c r="B2" s="21"/>
      <c r="C2" s="21"/>
      <c r="D2" s="21"/>
      <c r="E2"/>
      <c r="F2"/>
      <c r="G2"/>
      <c r="H2"/>
      <c r="I2"/>
      <c r="J2" s="58"/>
      <c r="V2" s="25"/>
      <c r="AH2" s="76" t="str">
        <f>'L4'!$AH$2</f>
        <v xml:space="preserve"> eindejaarspremie (vast geïndexeerd bedrag =  bedrag VOOR indexatie in november 2021!):</v>
      </c>
      <c r="AI2" s="76"/>
      <c r="AJ2" s="76"/>
      <c r="AK2"/>
      <c r="AL2"/>
    </row>
    <row r="3" spans="1:47" s="23" customFormat="1" ht="17.25" x14ac:dyDescent="0.35">
      <c r="A3" s="21"/>
      <c r="B3" s="21"/>
      <c r="C3" s="21"/>
      <c r="D3" s="21"/>
      <c r="E3"/>
      <c r="F3"/>
      <c r="G3"/>
      <c r="H3"/>
      <c r="I3"/>
      <c r="J3" s="58"/>
      <c r="N3" s="23" t="s">
        <v>21</v>
      </c>
      <c r="O3" s="68">
        <f>'L4'!O3</f>
        <v>1.4001999999999999</v>
      </c>
      <c r="V3" s="25"/>
      <c r="AH3" s="77" t="s">
        <v>92</v>
      </c>
      <c r="AI3" s="76"/>
      <c r="AK3" s="78">
        <f>'L4'!$AK$3</f>
        <v>138.34</v>
      </c>
      <c r="AL3"/>
    </row>
    <row r="4" spans="1:47" s="23" customFormat="1" ht="17.25" x14ac:dyDescent="0.35">
      <c r="A4" s="21"/>
      <c r="B4" s="21"/>
      <c r="C4" s="21"/>
      <c r="D4" s="21"/>
      <c r="E4"/>
      <c r="F4"/>
      <c r="G4"/>
      <c r="H4"/>
      <c r="I4"/>
      <c r="J4" s="58"/>
      <c r="V4" s="25"/>
      <c r="AH4" s="77" t="s">
        <v>47</v>
      </c>
      <c r="AI4" s="76"/>
      <c r="AJ4" s="76"/>
      <c r="AK4"/>
      <c r="AL4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104"/>
      <c r="I8" s="105" t="s">
        <v>101</v>
      </c>
      <c r="J8" s="105" t="s">
        <v>102</v>
      </c>
      <c r="K8" s="105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10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15682.44</v>
      </c>
      <c r="C10" s="130"/>
      <c r="D10" s="129">
        <f t="shared" ref="D10:D37" si="0">B10*$O$3</f>
        <v>21958.552487999998</v>
      </c>
      <c r="E10" s="131">
        <f t="shared" ref="E10:E37" si="1">D10/40.3399</f>
        <v>544.3382975168505</v>
      </c>
      <c r="F10" s="134">
        <f t="shared" ref="F10:F37" si="2">B10/12*$O$3</f>
        <v>1829.8793740000001</v>
      </c>
      <c r="G10" s="135"/>
      <c r="H10" s="61">
        <f>'L4'!$H$10</f>
        <v>1760.59</v>
      </c>
      <c r="I10" s="61">
        <f>GEW!$E$12</f>
        <v>1895.469409333333</v>
      </c>
      <c r="J10" s="61">
        <f>GEW!$E$12</f>
        <v>1895.469409333333</v>
      </c>
      <c r="K10" s="61">
        <f>GEW!$E$12</f>
        <v>1895.469409333333</v>
      </c>
      <c r="L10" s="61">
        <f>GEW!$E$12</f>
        <v>1895.469409333333</v>
      </c>
      <c r="M10" s="61">
        <f>GEW!$E$12</f>
        <v>1895.469409333333</v>
      </c>
      <c r="N10" s="61">
        <f>GEW!$E$12</f>
        <v>1895.469409333333</v>
      </c>
      <c r="O10" s="73">
        <f>GEW!$E$12</f>
        <v>1895.469409333333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106.53538383333331</v>
      </c>
      <c r="Q10" s="135">
        <f t="shared" ref="Q10:Q37" si="4">P10/40.3399</f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72">
        <f>$P10*SUM(Fasering!$D$5:$D$12)</f>
        <v>106.53538383333334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53.267108499999992</v>
      </c>
      <c r="Z10" s="135">
        <f t="shared" ref="Z10:Z37" si="6">Y10/40.3399</f>
        <v>1.320457128054358</v>
      </c>
      <c r="AA10" s="71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72">
        <f>$Y10*SUM(Fasering!$D$5:$D$12)</f>
        <v>53.267108500000006</v>
      </c>
      <c r="AH10" s="5">
        <f>($AK$3+(I10+R10)*12*7.57%)*SUM(Fasering!$D$5)</f>
        <v>0</v>
      </c>
      <c r="AI10" s="112">
        <f>($AK$3+(J10+S10)*12*7.57%)*SUM(Fasering!$D$5:$D$7)</f>
        <v>487.44617705583846</v>
      </c>
      <c r="AJ10" s="112">
        <f>($AK$3+(K10+T10)*12*7.57%)*SUM(Fasering!$D$5:$D$8)</f>
        <v>772.96636171813611</v>
      </c>
      <c r="AK10" s="9">
        <f>($AK$3+(L10+U10)*12*7.57%)*SUM(Fasering!$D$5:$D$9)</f>
        <v>1062.7464452928523</v>
      </c>
      <c r="AL10" s="9">
        <f>($AK$3+(M10+V10)*12*7.57%)*SUM(Fasering!$D$5:$D$10)</f>
        <v>1356.7864277799868</v>
      </c>
      <c r="AM10" s="9">
        <f>($AK$3+(N10+W10)*12*7.57%)*SUM(Fasering!$D$5:$D$11)</f>
        <v>1654.4109501041385</v>
      </c>
      <c r="AN10" s="82">
        <f>($AK$3+(O10+X10)*12*7.57%)*SUM(Fasering!$D$5:$D$12)</f>
        <v>1956.9611541126001</v>
      </c>
      <c r="AO10" s="5">
        <f>($AK$3+(I10+AA10)*12*7.57%)*SUM(Fasering!$D$5)</f>
        <v>0</v>
      </c>
      <c r="AP10" s="112">
        <f>($AK$3+(J10+AB10)*12*7.57%)*SUM(Fasering!$D$5:$D$7)</f>
        <v>484.21112819885951</v>
      </c>
      <c r="AQ10" s="112">
        <f>($AK$3+(K10+AC10)*12*7.57%)*SUM(Fasering!$D$5:$D$8)</f>
        <v>764.95403175478339</v>
      </c>
      <c r="AR10" s="9">
        <f>($AK$3+(L10+AD10)*12*7.57%)*SUM(Fasering!$D$5:$D$9)</f>
        <v>1047.826861438554</v>
      </c>
      <c r="AS10" s="9">
        <f>($AK$3+(M10+AE10)*12*7.57%)*SUM(Fasering!$D$5:$D$10)</f>
        <v>1332.8296172501719</v>
      </c>
      <c r="AT10" s="9">
        <f>($AK$3+(N10+AF10)*12*7.57%)*SUM(Fasering!$D$5:$D$11)</f>
        <v>1619.3144328318008</v>
      </c>
      <c r="AU10" s="82">
        <f>($AK$3+(O10+AG10)*12*7.57%)*SUM(Fasering!$D$5:$D$12)</f>
        <v>1908.5722527998</v>
      </c>
    </row>
    <row r="11" spans="1:47" x14ac:dyDescent="0.3">
      <c r="A11" s="32">
        <f t="shared" ref="A11:A37" si="7">+A10+1</f>
        <v>1</v>
      </c>
      <c r="B11" s="129">
        <v>16325.8</v>
      </c>
      <c r="C11" s="130"/>
      <c r="D11" s="129">
        <f t="shared" si="0"/>
        <v>22859.385159999998</v>
      </c>
      <c r="E11" s="131">
        <f t="shared" si="1"/>
        <v>566.66935614614806</v>
      </c>
      <c r="F11" s="134">
        <f t="shared" si="2"/>
        <v>1904.9487633333331</v>
      </c>
      <c r="G11" s="135">
        <f t="shared" ref="G11:G37" si="8">F11/40.3399</f>
        <v>47.222446345512338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1897.9204261063562</v>
      </c>
      <c r="K11" s="61">
        <f>GEW!$E$12+($F11-GEW!$E$12)*SUM(Fasering!$D$5:$D$8)</f>
        <v>1899.3267258274573</v>
      </c>
      <c r="L11" s="61">
        <f>GEW!$E$12+($F11-GEW!$E$12)*SUM(Fasering!$D$5:$D$9)</f>
        <v>1900.7330255485583</v>
      </c>
      <c r="M11" s="61">
        <f>GEW!$E$12+($F11-GEW!$E$12)*SUM(Fasering!$D$5:$D$10)</f>
        <v>1902.1393252696594</v>
      </c>
      <c r="N11" s="61">
        <f>GEW!$E$12+($F11-GEW!$E$12)*SUM(Fasering!$D$5:$D$11)</f>
        <v>1903.542463612232</v>
      </c>
      <c r="O11" s="73">
        <f>GEW!$E$12+($F11-GEW!$E$12)*SUM(Fasering!$D$5:$D$12)</f>
        <v>1904.9487633333331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72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71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72">
        <f>$Y11*SUM(Fasering!$D$5:$D$12)</f>
        <v>53.267108500000006</v>
      </c>
      <c r="AH11" s="5">
        <f>($AK$3+(I11+R11)*12*7.57%)*SUM(Fasering!$D$5)</f>
        <v>0</v>
      </c>
      <c r="AI11" s="112">
        <f>($AK$3+(J11+S11)*12*7.57%)*SUM(Fasering!$D$5:$D$7)</f>
        <v>488.02187005754922</v>
      </c>
      <c r="AJ11" s="112">
        <f>($AK$3+(K11+T11)*12*7.57%)*SUM(Fasering!$D$5:$D$8)</f>
        <v>774.39219560542006</v>
      </c>
      <c r="AK11" s="9">
        <f>($AK$3+(L11+U11)*12*7.57%)*SUM(Fasering!$D$5:$D$9)</f>
        <v>1065.4014592951376</v>
      </c>
      <c r="AL11" s="9">
        <f>($AK$3+(M11+V11)*12*7.57%)*SUM(Fasering!$D$5:$D$10)</f>
        <v>1361.0496611267017</v>
      </c>
      <c r="AM11" s="9">
        <f>($AK$3+(N11+W11)*12*7.57%)*SUM(Fasering!$D$5:$D$11)</f>
        <v>1660.656549559156</v>
      </c>
      <c r="AN11" s="82">
        <f>($AK$3+(O11+X11)*12*7.57%)*SUM(Fasering!$D$5:$D$12)</f>
        <v>1965.5721992862004</v>
      </c>
      <c r="AO11" s="5">
        <f>($AK$3+(I11+AA11)*12*7.57%)*SUM(Fasering!$D$5)</f>
        <v>0</v>
      </c>
      <c r="AP11" s="112">
        <f>($AK$3+(J11+AB11)*12*7.57%)*SUM(Fasering!$D$5:$D$7)</f>
        <v>484.78682120057033</v>
      </c>
      <c r="AQ11" s="112">
        <f>($AK$3+(K11+AC11)*12*7.57%)*SUM(Fasering!$D$5:$D$8)</f>
        <v>766.37986564206722</v>
      </c>
      <c r="AR11" s="9">
        <f>($AK$3+(L11+AD11)*12*7.57%)*SUM(Fasering!$D$5:$D$9)</f>
        <v>1050.4818754408391</v>
      </c>
      <c r="AS11" s="9">
        <f>($AK$3+(M11+AE11)*12*7.57%)*SUM(Fasering!$D$5:$D$10)</f>
        <v>1337.0928505968864</v>
      </c>
      <c r="AT11" s="9">
        <f>($AK$3+(N11+AF11)*12*7.57%)*SUM(Fasering!$D$5:$D$11)</f>
        <v>1625.5600322868186</v>
      </c>
      <c r="AU11" s="82">
        <f>($AK$3+(O11+AG11)*12*7.57%)*SUM(Fasering!$D$5:$D$12)</f>
        <v>1917.1832979734002</v>
      </c>
    </row>
    <row r="12" spans="1:47" x14ac:dyDescent="0.3">
      <c r="A12" s="32">
        <f t="shared" si="7"/>
        <v>2</v>
      </c>
      <c r="B12" s="129">
        <v>16969.169999999998</v>
      </c>
      <c r="C12" s="130"/>
      <c r="D12" s="129">
        <f t="shared" si="0"/>
        <v>23760.231833999995</v>
      </c>
      <c r="E12" s="131">
        <f t="shared" si="1"/>
        <v>589.00076187595891</v>
      </c>
      <c r="F12" s="134">
        <f t="shared" si="2"/>
        <v>1980.0193194999997</v>
      </c>
      <c r="G12" s="135">
        <f t="shared" si="8"/>
        <v>49.083396822996576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1917.3309463089638</v>
      </c>
      <c r="K12" s="61">
        <f>GEW!$E$12+($F12-GEW!$E$12)*SUM(Fasering!$D$5:$D$8)</f>
        <v>1929.8742604510987</v>
      </c>
      <c r="L12" s="61">
        <f>GEW!$E$12+($F12-GEW!$E$12)*SUM(Fasering!$D$5:$D$9)</f>
        <v>1942.4175745932334</v>
      </c>
      <c r="M12" s="61">
        <f>GEW!$E$12+($F12-GEW!$E$12)*SUM(Fasering!$D$5:$D$10)</f>
        <v>1954.9608887353684</v>
      </c>
      <c r="N12" s="61">
        <f>GEW!$E$12+($F12-GEW!$E$12)*SUM(Fasering!$D$5:$D$11)</f>
        <v>1967.4760053578648</v>
      </c>
      <c r="O12" s="73">
        <f>GEW!$E$12+($F12-GEW!$E$12)*SUM(Fasering!$D$5:$D$12)</f>
        <v>1980.0193194999997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72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71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72">
        <f>$Y12*SUM(Fasering!$D$5:$D$12)</f>
        <v>53.267108500000006</v>
      </c>
      <c r="AH12" s="5">
        <f>($AK$3+(I12+R12)*12*7.57%)*SUM(Fasering!$D$5)</f>
        <v>0</v>
      </c>
      <c r="AI12" s="112">
        <f>($AK$3+(J12+S12)*12*7.57%)*SUM(Fasering!$D$5:$D$7)</f>
        <v>492.58099864581357</v>
      </c>
      <c r="AJ12" s="112">
        <f>($AK$3+(K12+T12)*12*7.57%)*SUM(Fasering!$D$5:$D$8)</f>
        <v>785.68390840775567</v>
      </c>
      <c r="AK12" s="9">
        <f>($AK$3+(L12+U12)*12*7.57%)*SUM(Fasering!$D$5:$D$9)</f>
        <v>1086.4275099924557</v>
      </c>
      <c r="AL12" s="9">
        <f>($AK$3+(M12+V12)*12*7.57%)*SUM(Fasering!$D$5:$D$10)</f>
        <v>1394.8118033999144</v>
      </c>
      <c r="AM12" s="9">
        <f>($AK$3+(N12+W12)*12*7.57%)*SUM(Fasering!$D$5:$D$11)</f>
        <v>1710.1177918212775</v>
      </c>
      <c r="AN12" s="82">
        <f>($AK$3+(O12+X12)*12*7.57%)*SUM(Fasering!$D$5:$D$12)</f>
        <v>2033.7662925080003</v>
      </c>
      <c r="AO12" s="5">
        <f>($AK$3+(I12+AA12)*12*7.57%)*SUM(Fasering!$D$5)</f>
        <v>0</v>
      </c>
      <c r="AP12" s="112">
        <f>($AK$3+(J12+AB12)*12*7.57%)*SUM(Fasering!$D$5:$D$7)</f>
        <v>489.34594978883473</v>
      </c>
      <c r="AQ12" s="112">
        <f>($AK$3+(K12+AC12)*12*7.57%)*SUM(Fasering!$D$5:$D$8)</f>
        <v>777.67157844440283</v>
      </c>
      <c r="AR12" s="9">
        <f>($AK$3+(L12+AD12)*12*7.57%)*SUM(Fasering!$D$5:$D$9)</f>
        <v>1071.5079261381577</v>
      </c>
      <c r="AS12" s="9">
        <f>($AK$3+(M12+AE12)*12*7.57%)*SUM(Fasering!$D$5:$D$10)</f>
        <v>1370.8549928700993</v>
      </c>
      <c r="AT12" s="9">
        <f>($AK$3+(N12+AF12)*12*7.57%)*SUM(Fasering!$D$5:$D$11)</f>
        <v>1675.0212745489398</v>
      </c>
      <c r="AU12" s="82">
        <f>($AK$3+(O12+AG12)*12*7.57%)*SUM(Fasering!$D$5:$D$12)</f>
        <v>1985.3773911952003</v>
      </c>
    </row>
    <row r="13" spans="1:47" x14ac:dyDescent="0.3">
      <c r="A13" s="32">
        <f t="shared" si="7"/>
        <v>3</v>
      </c>
      <c r="B13" s="129">
        <v>17612.560000000001</v>
      </c>
      <c r="C13" s="130"/>
      <c r="D13" s="129">
        <f t="shared" si="0"/>
        <v>24661.106511999998</v>
      </c>
      <c r="E13" s="131">
        <f t="shared" si="1"/>
        <v>611.3328618067967</v>
      </c>
      <c r="F13" s="134">
        <f t="shared" si="2"/>
        <v>2055.0922093333334</v>
      </c>
      <c r="G13" s="135">
        <f t="shared" si="8"/>
        <v>50.944405150566396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1936.7420699130421</v>
      </c>
      <c r="K13" s="61">
        <f>GEW!$E$12+($F13-GEW!$E$12)*SUM(Fasering!$D$5:$D$8)</f>
        <v>1960.4227446849063</v>
      </c>
      <c r="L13" s="61">
        <f>GEW!$E$12+($F13-GEW!$E$12)*SUM(Fasering!$D$5:$D$9)</f>
        <v>1984.1034194567706</v>
      </c>
      <c r="M13" s="61">
        <f>GEW!$E$12+($F13-GEW!$E$12)*SUM(Fasering!$D$5:$D$10)</f>
        <v>2007.7840942286348</v>
      </c>
      <c r="N13" s="61">
        <f>GEW!$E$12+($F13-GEW!$E$12)*SUM(Fasering!$D$5:$D$11)</f>
        <v>2031.4115345614691</v>
      </c>
      <c r="O13" s="73">
        <f>GEW!$E$12+($F13-GEW!$E$12)*SUM(Fasering!$D$5:$D$12)</f>
        <v>2055.0922093333334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72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71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72">
        <f>$Y13*SUM(Fasering!$D$5:$D$12)</f>
        <v>53.267108500000006</v>
      </c>
      <c r="AH13" s="5">
        <f>($AK$3+(I13+R13)*12*7.57%)*SUM(Fasering!$D$5)</f>
        <v>0</v>
      </c>
      <c r="AI13" s="112">
        <f>($AK$3+(J13+S13)*12*7.57%)*SUM(Fasering!$D$5:$D$7)</f>
        <v>497.14026896056777</v>
      </c>
      <c r="AJ13" s="112">
        <f>($AK$3+(K13+T13)*12*7.57%)*SUM(Fasering!$D$5:$D$8)</f>
        <v>796.97597222778893</v>
      </c>
      <c r="AK13" s="9">
        <f>($AK$3+(L13+U13)*12*7.57%)*SUM(Fasering!$D$5:$D$9)</f>
        <v>1107.4542143121287</v>
      </c>
      <c r="AL13" s="9">
        <f>($AK$3+(M13+V13)*12*7.57%)*SUM(Fasering!$D$5:$D$10)</f>
        <v>1428.5749952135873</v>
      </c>
      <c r="AM13" s="9">
        <f>($AK$3+(N13+W13)*12*7.57%)*SUM(Fasering!$D$5:$D$11)</f>
        <v>1759.5805716509658</v>
      </c>
      <c r="AN13" s="82">
        <f>($AK$3+(O13+X13)*12*7.57%)*SUM(Fasering!$D$5:$D$12)</f>
        <v>2101.9625056326008</v>
      </c>
      <c r="AO13" s="5">
        <f>($AK$3+(I13+AA13)*12*7.57%)*SUM(Fasering!$D$5)</f>
        <v>0</v>
      </c>
      <c r="AP13" s="112">
        <f>($AK$3+(J13+AB13)*12*7.57%)*SUM(Fasering!$D$5:$D$7)</f>
        <v>493.90522010358893</v>
      </c>
      <c r="AQ13" s="112">
        <f>($AK$3+(K13+AC13)*12*7.57%)*SUM(Fasering!$D$5:$D$8)</f>
        <v>788.96364226443609</v>
      </c>
      <c r="AR13" s="9">
        <f>($AK$3+(L13+AD13)*12*7.57%)*SUM(Fasering!$D$5:$D$9)</f>
        <v>1092.5346304578304</v>
      </c>
      <c r="AS13" s="9">
        <f>($AK$3+(M13+AE13)*12*7.57%)*SUM(Fasering!$D$5:$D$10)</f>
        <v>1404.6181846837721</v>
      </c>
      <c r="AT13" s="9">
        <f>($AK$3+(N13+AF13)*12*7.57%)*SUM(Fasering!$D$5:$D$11)</f>
        <v>1724.4840543786283</v>
      </c>
      <c r="AU13" s="82">
        <f>($AK$3+(O13+AG13)*12*7.57%)*SUM(Fasering!$D$5:$D$12)</f>
        <v>2053.5736043198008</v>
      </c>
    </row>
    <row r="14" spans="1:47" x14ac:dyDescent="0.3">
      <c r="A14" s="32">
        <f t="shared" si="7"/>
        <v>4</v>
      </c>
      <c r="B14" s="129">
        <v>18255.93</v>
      </c>
      <c r="C14" s="130"/>
      <c r="D14" s="129">
        <f t="shared" si="0"/>
        <v>25561.953185999999</v>
      </c>
      <c r="E14" s="131">
        <f t="shared" si="1"/>
        <v>633.66426753660767</v>
      </c>
      <c r="F14" s="134">
        <f t="shared" si="2"/>
        <v>2130.1627654999998</v>
      </c>
      <c r="G14" s="135">
        <f t="shared" si="8"/>
        <v>52.805355628050634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1956.1525901156497</v>
      </c>
      <c r="K14" s="61">
        <f>GEW!$E$12+($F14-GEW!$E$12)*SUM(Fasering!$D$5:$D$8)</f>
        <v>1990.9702793085476</v>
      </c>
      <c r="L14" s="61">
        <f>GEW!$E$12+($F14-GEW!$E$12)*SUM(Fasering!$D$5:$D$9)</f>
        <v>2025.7879685014457</v>
      </c>
      <c r="M14" s="61">
        <f>GEW!$E$12+($F14-GEW!$E$12)*SUM(Fasering!$D$5:$D$10)</f>
        <v>2060.6056576943438</v>
      </c>
      <c r="N14" s="61">
        <f>GEW!$E$12+($F14-GEW!$E$12)*SUM(Fasering!$D$5:$D$11)</f>
        <v>2095.3450763071019</v>
      </c>
      <c r="O14" s="73">
        <f>GEW!$E$12+($F14-GEW!$E$12)*SUM(Fasering!$D$5:$D$12)</f>
        <v>2130.1627654999998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72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71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72">
        <f>$Y14*SUM(Fasering!$D$5:$D$12)</f>
        <v>53.267108500000006</v>
      </c>
      <c r="AH14" s="5">
        <f>($AK$3+(I14+R14)*12*7.57%)*SUM(Fasering!$D$5)</f>
        <v>0</v>
      </c>
      <c r="AI14" s="112">
        <f>($AK$3+(J14+S14)*12*7.57%)*SUM(Fasering!$D$5:$D$7)</f>
        <v>501.69939754883217</v>
      </c>
      <c r="AJ14" s="112">
        <f>($AK$3+(K14+T14)*12*7.57%)*SUM(Fasering!$D$5:$D$8)</f>
        <v>808.26768503012443</v>
      </c>
      <c r="AK14" s="9">
        <f>($AK$3+(L14+U14)*12*7.57%)*SUM(Fasering!$D$5:$D$9)</f>
        <v>1128.4802650094471</v>
      </c>
      <c r="AL14" s="9">
        <f>($AK$3+(M14+V14)*12*7.57%)*SUM(Fasering!$D$5:$D$10)</f>
        <v>1462.3371374868002</v>
      </c>
      <c r="AM14" s="9">
        <f>($AK$3+(N14+W14)*12*7.57%)*SUM(Fasering!$D$5:$D$11)</f>
        <v>1809.0418139130873</v>
      </c>
      <c r="AN14" s="82">
        <f>($AK$3+(O14+X14)*12*7.57%)*SUM(Fasering!$D$5:$D$12)</f>
        <v>2170.1565988544007</v>
      </c>
      <c r="AO14" s="5">
        <f>($AK$3+(I14+AA14)*12*7.57%)*SUM(Fasering!$D$5)</f>
        <v>0</v>
      </c>
      <c r="AP14" s="112">
        <f>($AK$3+(J14+AB14)*12*7.57%)*SUM(Fasering!$D$5:$D$7)</f>
        <v>498.46434869185327</v>
      </c>
      <c r="AQ14" s="112">
        <f>($AK$3+(K14+AC14)*12*7.57%)*SUM(Fasering!$D$5:$D$8)</f>
        <v>800.2553550667717</v>
      </c>
      <c r="AR14" s="9">
        <f>($AK$3+(L14+AD14)*12*7.57%)*SUM(Fasering!$D$5:$D$9)</f>
        <v>1113.5606811551488</v>
      </c>
      <c r="AS14" s="9">
        <f>($AK$3+(M14+AE14)*12*7.57%)*SUM(Fasering!$D$5:$D$10)</f>
        <v>1438.3803269569851</v>
      </c>
      <c r="AT14" s="9">
        <f>($AK$3+(N14+AF14)*12*7.57%)*SUM(Fasering!$D$5:$D$11)</f>
        <v>1773.9452966407498</v>
      </c>
      <c r="AU14" s="82">
        <f>($AK$3+(O14+AG14)*12*7.57%)*SUM(Fasering!$D$5:$D$12)</f>
        <v>2121.7676975416007</v>
      </c>
    </row>
    <row r="15" spans="1:47" x14ac:dyDescent="0.3">
      <c r="A15" s="32">
        <f t="shared" si="7"/>
        <v>5</v>
      </c>
      <c r="B15" s="129">
        <v>18255.93</v>
      </c>
      <c r="C15" s="130"/>
      <c r="D15" s="129">
        <f t="shared" si="0"/>
        <v>25561.953185999999</v>
      </c>
      <c r="E15" s="131">
        <f t="shared" si="1"/>
        <v>633.66426753660767</v>
      </c>
      <c r="F15" s="134">
        <f t="shared" si="2"/>
        <v>2130.1627654999998</v>
      </c>
      <c r="G15" s="135">
        <f t="shared" si="8"/>
        <v>52.805355628050634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1956.1525901156497</v>
      </c>
      <c r="K15" s="61">
        <f>GEW!$E$12+($F15-GEW!$E$12)*SUM(Fasering!$D$5:$D$8)</f>
        <v>1990.9702793085476</v>
      </c>
      <c r="L15" s="61">
        <f>GEW!$E$12+($F15-GEW!$E$12)*SUM(Fasering!$D$5:$D$9)</f>
        <v>2025.7879685014457</v>
      </c>
      <c r="M15" s="61">
        <f>GEW!$E$12+($F15-GEW!$E$12)*SUM(Fasering!$D$5:$D$10)</f>
        <v>2060.6056576943438</v>
      </c>
      <c r="N15" s="61">
        <f>GEW!$E$12+($F15-GEW!$E$12)*SUM(Fasering!$D$5:$D$11)</f>
        <v>2095.3450763071019</v>
      </c>
      <c r="O15" s="73">
        <f>GEW!$E$12+($F15-GEW!$E$12)*SUM(Fasering!$D$5:$D$12)</f>
        <v>2130.1627654999998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72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71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72">
        <f>$Y15*SUM(Fasering!$D$5:$D$12)</f>
        <v>53.267108500000006</v>
      </c>
      <c r="AH15" s="5">
        <f>($AK$3+(I15+R15)*12*7.57%)*SUM(Fasering!$D$5)</f>
        <v>0</v>
      </c>
      <c r="AI15" s="112">
        <f>($AK$3+(J15+S15)*12*7.57%)*SUM(Fasering!$D$5:$D$7)</f>
        <v>501.69939754883217</v>
      </c>
      <c r="AJ15" s="112">
        <f>($AK$3+(K15+T15)*12*7.57%)*SUM(Fasering!$D$5:$D$8)</f>
        <v>808.26768503012443</v>
      </c>
      <c r="AK15" s="9">
        <f>($AK$3+(L15+U15)*12*7.57%)*SUM(Fasering!$D$5:$D$9)</f>
        <v>1128.4802650094471</v>
      </c>
      <c r="AL15" s="9">
        <f>($AK$3+(M15+V15)*12*7.57%)*SUM(Fasering!$D$5:$D$10)</f>
        <v>1462.3371374868002</v>
      </c>
      <c r="AM15" s="9">
        <f>($AK$3+(N15+W15)*12*7.57%)*SUM(Fasering!$D$5:$D$11)</f>
        <v>1809.0418139130873</v>
      </c>
      <c r="AN15" s="82">
        <f>($AK$3+(O15+X15)*12*7.57%)*SUM(Fasering!$D$5:$D$12)</f>
        <v>2170.1565988544007</v>
      </c>
      <c r="AO15" s="5">
        <f>($AK$3+(I15+AA15)*12*7.57%)*SUM(Fasering!$D$5)</f>
        <v>0</v>
      </c>
      <c r="AP15" s="112">
        <f>($AK$3+(J15+AB15)*12*7.57%)*SUM(Fasering!$D$5:$D$7)</f>
        <v>498.46434869185327</v>
      </c>
      <c r="AQ15" s="112">
        <f>($AK$3+(K15+AC15)*12*7.57%)*SUM(Fasering!$D$5:$D$8)</f>
        <v>800.2553550667717</v>
      </c>
      <c r="AR15" s="9">
        <f>($AK$3+(L15+AD15)*12*7.57%)*SUM(Fasering!$D$5:$D$9)</f>
        <v>1113.5606811551488</v>
      </c>
      <c r="AS15" s="9">
        <f>($AK$3+(M15+AE15)*12*7.57%)*SUM(Fasering!$D$5:$D$10)</f>
        <v>1438.3803269569851</v>
      </c>
      <c r="AT15" s="9">
        <f>($AK$3+(N15+AF15)*12*7.57%)*SUM(Fasering!$D$5:$D$11)</f>
        <v>1773.9452966407498</v>
      </c>
      <c r="AU15" s="82">
        <f>($AK$3+(O15+AG15)*12*7.57%)*SUM(Fasering!$D$5:$D$12)</f>
        <v>2121.7676975416007</v>
      </c>
    </row>
    <row r="16" spans="1:47" x14ac:dyDescent="0.3">
      <c r="A16" s="32">
        <f t="shared" si="7"/>
        <v>6</v>
      </c>
      <c r="B16" s="129">
        <v>19172.88</v>
      </c>
      <c r="C16" s="130"/>
      <c r="D16" s="129">
        <f t="shared" si="0"/>
        <v>26845.866576</v>
      </c>
      <c r="E16" s="131">
        <f t="shared" si="1"/>
        <v>665.49164911167361</v>
      </c>
      <c r="F16" s="129">
        <f t="shared" si="2"/>
        <v>2237.1555479999997</v>
      </c>
      <c r="G16" s="131">
        <f t="shared" si="8"/>
        <v>55.457637425972791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1983.8170390327286</v>
      </c>
      <c r="K16" s="61">
        <f>GEW!$E$12+($F16-GEW!$E$12)*SUM(Fasering!$D$5:$D$8)</f>
        <v>2034.5075313923378</v>
      </c>
      <c r="L16" s="61">
        <f>GEW!$E$12+($F16-GEW!$E$12)*SUM(Fasering!$D$5:$D$9)</f>
        <v>2085.1980237519469</v>
      </c>
      <c r="M16" s="61">
        <f>GEW!$E$12+($F16-GEW!$E$12)*SUM(Fasering!$D$5:$D$10)</f>
        <v>2135.8885161115559</v>
      </c>
      <c r="N16" s="61">
        <f>GEW!$E$12+($F16-GEW!$E$12)*SUM(Fasering!$D$5:$D$11)</f>
        <v>2186.4650556403908</v>
      </c>
      <c r="O16" s="73">
        <f>GEW!$E$12+($F16-GEW!$E$12)*SUM(Fasering!$D$5:$D$12)</f>
        <v>2237.1555479999997</v>
      </c>
      <c r="P16" s="134">
        <f t="shared" si="3"/>
        <v>106.53538383333331</v>
      </c>
      <c r="Q16" s="135">
        <f t="shared" si="4"/>
        <v>2.6409431811514978</v>
      </c>
      <c r="R16" s="45">
        <f>$P16*SUM(Fasering!$D$5)</f>
        <v>0</v>
      </c>
      <c r="S16" s="45">
        <f>$P16*SUM(Fasering!$D$5:$D$7)</f>
        <v>27.546182228868172</v>
      </c>
      <c r="T16" s="45">
        <f>$P16*SUM(Fasering!$D$5:$D$8)</f>
        <v>43.351128491262266</v>
      </c>
      <c r="U16" s="45">
        <f>$P16*SUM(Fasering!$D$5:$D$9)</f>
        <v>59.156074753656362</v>
      </c>
      <c r="V16" s="45">
        <f>$P16*SUM(Fasering!$D$5:$D$10)</f>
        <v>74.961021016050452</v>
      </c>
      <c r="W16" s="45">
        <f>$P16*SUM(Fasering!$D$5:$D$11)</f>
        <v>90.730437570939245</v>
      </c>
      <c r="X16" s="72">
        <f>$P16*SUM(Fasering!$D$5:$D$12)</f>
        <v>106.53538383333334</v>
      </c>
      <c r="Y16" s="134">
        <f t="shared" si="5"/>
        <v>53.267108499999992</v>
      </c>
      <c r="Z16" s="135">
        <f t="shared" si="6"/>
        <v>1.320457128054358</v>
      </c>
      <c r="AA16" s="71">
        <f>$Y16*SUM(Fasering!$D$5)</f>
        <v>0</v>
      </c>
      <c r="AB16" s="45">
        <f>$Y16*SUM(Fasering!$D$5:$D$7)</f>
        <v>13.77294026406647</v>
      </c>
      <c r="AC16" s="45">
        <f>$Y16*SUM(Fasering!$D$5:$D$8)</f>
        <v>21.675326843089643</v>
      </c>
      <c r="AD16" s="45">
        <f>$Y16*SUM(Fasering!$D$5:$D$9)</f>
        <v>29.577713422112819</v>
      </c>
      <c r="AE16" s="45">
        <f>$Y16*SUM(Fasering!$D$5:$D$10)</f>
        <v>37.480100001135995</v>
      </c>
      <c r="AF16" s="45">
        <f>$Y16*SUM(Fasering!$D$5:$D$11)</f>
        <v>45.364721920976827</v>
      </c>
      <c r="AG16" s="72">
        <f>$Y16*SUM(Fasering!$D$5:$D$12)</f>
        <v>53.267108500000006</v>
      </c>
      <c r="AH16" s="5">
        <f>($AK$3+(I16+R16)*12*7.57%)*SUM(Fasering!$D$5)</f>
        <v>0</v>
      </c>
      <c r="AI16" s="112">
        <f>($AK$3+(J16+S16)*12*7.57%)*SUM(Fasering!$D$5:$D$7)</f>
        <v>508.19720279155268</v>
      </c>
      <c r="AJ16" s="112">
        <f>($AK$3+(K16+T16)*12*7.57%)*SUM(Fasering!$D$5:$D$8)</f>
        <v>824.36096891669331</v>
      </c>
      <c r="AK16" s="9">
        <f>($AK$3+(L16+U16)*12*7.57%)*SUM(Fasering!$D$5:$D$9)</f>
        <v>1158.447215888267</v>
      </c>
      <c r="AL16" s="9">
        <f>($AK$3+(M16+V16)*12*7.57%)*SUM(Fasering!$D$5:$D$10)</f>
        <v>1510.4559437062733</v>
      </c>
      <c r="AM16" s="9">
        <f>($AK$3+(N16+W16)*12*7.57%)*SUM(Fasering!$D$5:$D$11)</f>
        <v>1879.5354429170081</v>
      </c>
      <c r="AN16" s="82">
        <f>($AK$3+(O16+X16)*12*7.57%)*SUM(Fasering!$D$5:$D$12)</f>
        <v>2267.3488424774009</v>
      </c>
      <c r="AO16" s="5">
        <f>($AK$3+(I16+AA16)*12*7.57%)*SUM(Fasering!$D$5)</f>
        <v>0</v>
      </c>
      <c r="AP16" s="112">
        <f>($AK$3+(J16+AB16)*12*7.57%)*SUM(Fasering!$D$5:$D$7)</f>
        <v>504.96215393457373</v>
      </c>
      <c r="AQ16" s="112">
        <f>($AK$3+(K16+AC16)*12*7.57%)*SUM(Fasering!$D$5:$D$8)</f>
        <v>816.34863895334047</v>
      </c>
      <c r="AR16" s="9">
        <f>($AK$3+(L16+AD16)*12*7.57%)*SUM(Fasering!$D$5:$D$9)</f>
        <v>1143.5276320339688</v>
      </c>
      <c r="AS16" s="9">
        <f>($AK$3+(M16+AE16)*12*7.57%)*SUM(Fasering!$D$5:$D$10)</f>
        <v>1486.4991331764581</v>
      </c>
      <c r="AT16" s="9">
        <f>($AK$3+(N16+AF16)*12*7.57%)*SUM(Fasering!$D$5:$D$11)</f>
        <v>1844.4389256446707</v>
      </c>
      <c r="AU16" s="82">
        <f>($AK$3+(O16+AG16)*12*7.57%)*SUM(Fasering!$D$5:$D$12)</f>
        <v>2218.9599411646004</v>
      </c>
    </row>
    <row r="17" spans="1:47" x14ac:dyDescent="0.3">
      <c r="A17" s="32">
        <f t="shared" si="7"/>
        <v>7</v>
      </c>
      <c r="B17" s="129">
        <v>19172.88</v>
      </c>
      <c r="C17" s="130"/>
      <c r="D17" s="129">
        <f t="shared" si="0"/>
        <v>26845.866576</v>
      </c>
      <c r="E17" s="131">
        <f t="shared" si="1"/>
        <v>665.49164911167361</v>
      </c>
      <c r="F17" s="129">
        <f t="shared" si="2"/>
        <v>2237.1555479999997</v>
      </c>
      <c r="G17" s="131">
        <f t="shared" si="8"/>
        <v>55.457637425972791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1983.8170390327286</v>
      </c>
      <c r="K17" s="61">
        <f>GEW!$E$12+($F17-GEW!$E$12)*SUM(Fasering!$D$5:$D$8)</f>
        <v>2034.5075313923378</v>
      </c>
      <c r="L17" s="61">
        <f>GEW!$E$12+($F17-GEW!$E$12)*SUM(Fasering!$D$5:$D$9)</f>
        <v>2085.1980237519469</v>
      </c>
      <c r="M17" s="61">
        <f>GEW!$E$12+($F17-GEW!$E$12)*SUM(Fasering!$D$5:$D$10)</f>
        <v>2135.8885161115559</v>
      </c>
      <c r="N17" s="61">
        <f>GEW!$E$12+($F17-GEW!$E$12)*SUM(Fasering!$D$5:$D$11)</f>
        <v>2186.4650556403908</v>
      </c>
      <c r="O17" s="73">
        <f>GEW!$E$12+($F17-GEW!$E$12)*SUM(Fasering!$D$5:$D$12)</f>
        <v>2237.1555479999997</v>
      </c>
      <c r="P17" s="134">
        <f t="shared" si="3"/>
        <v>106.53538383333331</v>
      </c>
      <c r="Q17" s="135">
        <f t="shared" si="4"/>
        <v>2.6409431811514978</v>
      </c>
      <c r="R17" s="45">
        <f>$P17*SUM(Fasering!$D$5)</f>
        <v>0</v>
      </c>
      <c r="S17" s="45">
        <f>$P17*SUM(Fasering!$D$5:$D$7)</f>
        <v>27.546182228868172</v>
      </c>
      <c r="T17" s="45">
        <f>$P17*SUM(Fasering!$D$5:$D$8)</f>
        <v>43.351128491262266</v>
      </c>
      <c r="U17" s="45">
        <f>$P17*SUM(Fasering!$D$5:$D$9)</f>
        <v>59.156074753656362</v>
      </c>
      <c r="V17" s="45">
        <f>$P17*SUM(Fasering!$D$5:$D$10)</f>
        <v>74.961021016050452</v>
      </c>
      <c r="W17" s="45">
        <f>$P17*SUM(Fasering!$D$5:$D$11)</f>
        <v>90.730437570939245</v>
      </c>
      <c r="X17" s="72">
        <f>$P17*SUM(Fasering!$D$5:$D$12)</f>
        <v>106.53538383333334</v>
      </c>
      <c r="Y17" s="134">
        <f t="shared" si="5"/>
        <v>53.267108499999992</v>
      </c>
      <c r="Z17" s="135">
        <f t="shared" si="6"/>
        <v>1.320457128054358</v>
      </c>
      <c r="AA17" s="71">
        <f>$Y17*SUM(Fasering!$D$5)</f>
        <v>0</v>
      </c>
      <c r="AB17" s="45">
        <f>$Y17*SUM(Fasering!$D$5:$D$7)</f>
        <v>13.77294026406647</v>
      </c>
      <c r="AC17" s="45">
        <f>$Y17*SUM(Fasering!$D$5:$D$8)</f>
        <v>21.675326843089643</v>
      </c>
      <c r="AD17" s="45">
        <f>$Y17*SUM(Fasering!$D$5:$D$9)</f>
        <v>29.577713422112819</v>
      </c>
      <c r="AE17" s="45">
        <f>$Y17*SUM(Fasering!$D$5:$D$10)</f>
        <v>37.480100001135995</v>
      </c>
      <c r="AF17" s="45">
        <f>$Y17*SUM(Fasering!$D$5:$D$11)</f>
        <v>45.364721920976827</v>
      </c>
      <c r="AG17" s="72">
        <f>$Y17*SUM(Fasering!$D$5:$D$12)</f>
        <v>53.267108500000006</v>
      </c>
      <c r="AH17" s="5">
        <f>($AK$3+(I17+R17)*12*7.57%)*SUM(Fasering!$D$5)</f>
        <v>0</v>
      </c>
      <c r="AI17" s="112">
        <f>($AK$3+(J17+S17)*12*7.57%)*SUM(Fasering!$D$5:$D$7)</f>
        <v>508.19720279155268</v>
      </c>
      <c r="AJ17" s="112">
        <f>($AK$3+(K17+T17)*12*7.57%)*SUM(Fasering!$D$5:$D$8)</f>
        <v>824.36096891669331</v>
      </c>
      <c r="AK17" s="9">
        <f>($AK$3+(L17+U17)*12*7.57%)*SUM(Fasering!$D$5:$D$9)</f>
        <v>1158.447215888267</v>
      </c>
      <c r="AL17" s="9">
        <f>($AK$3+(M17+V17)*12*7.57%)*SUM(Fasering!$D$5:$D$10)</f>
        <v>1510.4559437062733</v>
      </c>
      <c r="AM17" s="9">
        <f>($AK$3+(N17+W17)*12*7.57%)*SUM(Fasering!$D$5:$D$11)</f>
        <v>1879.5354429170081</v>
      </c>
      <c r="AN17" s="82">
        <f>($AK$3+(O17+X17)*12*7.57%)*SUM(Fasering!$D$5:$D$12)</f>
        <v>2267.3488424774009</v>
      </c>
      <c r="AO17" s="5">
        <f>($AK$3+(I17+AA17)*12*7.57%)*SUM(Fasering!$D$5)</f>
        <v>0</v>
      </c>
      <c r="AP17" s="112">
        <f>($AK$3+(J17+AB17)*12*7.57%)*SUM(Fasering!$D$5:$D$7)</f>
        <v>504.96215393457373</v>
      </c>
      <c r="AQ17" s="112">
        <f>($AK$3+(K17+AC17)*12*7.57%)*SUM(Fasering!$D$5:$D$8)</f>
        <v>816.34863895334047</v>
      </c>
      <c r="AR17" s="9">
        <f>($AK$3+(L17+AD17)*12*7.57%)*SUM(Fasering!$D$5:$D$9)</f>
        <v>1143.5276320339688</v>
      </c>
      <c r="AS17" s="9">
        <f>($AK$3+(M17+AE17)*12*7.57%)*SUM(Fasering!$D$5:$D$10)</f>
        <v>1486.4991331764581</v>
      </c>
      <c r="AT17" s="9">
        <f>($AK$3+(N17+AF17)*12*7.57%)*SUM(Fasering!$D$5:$D$11)</f>
        <v>1844.4389256446707</v>
      </c>
      <c r="AU17" s="82">
        <f>($AK$3+(O17+AG17)*12*7.57%)*SUM(Fasering!$D$5:$D$12)</f>
        <v>2218.9599411646004</v>
      </c>
    </row>
    <row r="18" spans="1:47" x14ac:dyDescent="0.3">
      <c r="A18" s="32">
        <f t="shared" si="7"/>
        <v>8</v>
      </c>
      <c r="B18" s="129">
        <v>20089.87</v>
      </c>
      <c r="C18" s="130"/>
      <c r="D18" s="129">
        <f t="shared" si="0"/>
        <v>28129.835973999998</v>
      </c>
      <c r="E18" s="131">
        <f t="shared" si="1"/>
        <v>697.32041908879296</v>
      </c>
      <c r="F18" s="129">
        <f t="shared" si="2"/>
        <v>2344.1529978333328</v>
      </c>
      <c r="G18" s="131">
        <f t="shared" si="8"/>
        <v>58.110034924066071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2011.4826947527486</v>
      </c>
      <c r="K18" s="61">
        <f>GEW!$E$12+($F18-GEW!$E$12)*SUM(Fasering!$D$5:$D$8)</f>
        <v>2078.0466826964598</v>
      </c>
      <c r="L18" s="61">
        <f>GEW!$E$12+($F18-GEW!$E$12)*SUM(Fasering!$D$5:$D$9)</f>
        <v>2144.6106706401711</v>
      </c>
      <c r="M18" s="61">
        <f>GEW!$E$12+($F18-GEW!$E$12)*SUM(Fasering!$D$5:$D$10)</f>
        <v>2211.1746585838823</v>
      </c>
      <c r="N18" s="61">
        <f>GEW!$E$12+($F18-GEW!$E$12)*SUM(Fasering!$D$5:$D$11)</f>
        <v>2277.5890098896216</v>
      </c>
      <c r="O18" s="73">
        <f>GEW!$E$12+($F18-GEW!$E$12)*SUM(Fasering!$D$5:$D$12)</f>
        <v>2344.1529978333328</v>
      </c>
      <c r="P18" s="134">
        <f t="shared" si="3"/>
        <v>92.337355833333334</v>
      </c>
      <c r="Q18" s="135">
        <f t="shared" si="4"/>
        <v>2.2889832605765839</v>
      </c>
      <c r="R18" s="45">
        <f>$P18*SUM(Fasering!$D$5)</f>
        <v>0</v>
      </c>
      <c r="S18" s="45">
        <f>$P18*SUM(Fasering!$D$5:$D$7)</f>
        <v>23.875087682567749</v>
      </c>
      <c r="T18" s="45">
        <f>$P18*SUM(Fasering!$D$5:$D$8)</f>
        <v>37.573700241569718</v>
      </c>
      <c r="U18" s="45">
        <f>$P18*SUM(Fasering!$D$5:$D$9)</f>
        <v>51.27231280057169</v>
      </c>
      <c r="V18" s="45">
        <f>$P18*SUM(Fasering!$D$5:$D$10)</f>
        <v>64.970925359573656</v>
      </c>
      <c r="W18" s="45">
        <f>$P18*SUM(Fasering!$D$5:$D$11)</f>
        <v>78.638743274331389</v>
      </c>
      <c r="X18" s="72">
        <f>$P18*SUM(Fasering!$D$5:$D$12)</f>
        <v>92.337355833333348</v>
      </c>
      <c r="Y18" s="134">
        <f t="shared" si="5"/>
        <v>39.071414166666678</v>
      </c>
      <c r="Z18" s="135">
        <f t="shared" si="6"/>
        <v>0.96855505756500826</v>
      </c>
      <c r="AA18" s="71">
        <f>$Y18*SUM(Fasering!$D$5)</f>
        <v>0</v>
      </c>
      <c r="AB18" s="45">
        <f>$Y18*SUM(Fasering!$D$5:$D$7)</f>
        <v>10.10244911923651</v>
      </c>
      <c r="AC18" s="45">
        <f>$Y18*SUM(Fasering!$D$5:$D$8)</f>
        <v>15.898848203563055</v>
      </c>
      <c r="AD18" s="45">
        <f>$Y18*SUM(Fasering!$D$5:$D$9)</f>
        <v>21.6952472878896</v>
      </c>
      <c r="AE18" s="45">
        <f>$Y18*SUM(Fasering!$D$5:$D$10)</f>
        <v>27.491646372216145</v>
      </c>
      <c r="AF18" s="45">
        <f>$Y18*SUM(Fasering!$D$5:$D$11)</f>
        <v>33.27501508234014</v>
      </c>
      <c r="AG18" s="72">
        <f>$Y18*SUM(Fasering!$D$5:$D$12)</f>
        <v>39.071414166666685</v>
      </c>
      <c r="AH18" s="5">
        <f>($AK$3+(I18+R18)*12*7.57%)*SUM(Fasering!$D$5)</f>
        <v>0</v>
      </c>
      <c r="AI18" s="112">
        <f>($AK$3+(J18+S18)*12*7.57%)*SUM(Fasering!$D$5:$D$7)</f>
        <v>513.83302752309521</v>
      </c>
      <c r="AJ18" s="112">
        <f>($AK$3+(K18+T18)*12*7.57%)*SUM(Fasering!$D$5:$D$8)</f>
        <v>838.3193631670091</v>
      </c>
      <c r="AK18" s="9">
        <f>($AK$3+(L18+U18)*12*7.57%)*SUM(Fasering!$D$5:$D$9)</f>
        <v>1184.4388356095542</v>
      </c>
      <c r="AL18" s="9">
        <f>($AK$3+(M18+V18)*12*7.57%)*SUM(Fasering!$D$5:$D$10)</f>
        <v>1552.19144485073</v>
      </c>
      <c r="AM18" s="9">
        <f>($AK$3+(N18+W18)*12*7.57%)*SUM(Fasering!$D$5:$D$11)</f>
        <v>1940.677585981633</v>
      </c>
      <c r="AN18" s="82">
        <f>($AK$3+(O18+X18)*12*7.57%)*SUM(Fasering!$D$5:$D$12)</f>
        <v>2351.6478372708002</v>
      </c>
      <c r="AO18" s="5">
        <f>($AK$3+(I18+AA18)*12*7.57%)*SUM(Fasering!$D$5)</f>
        <v>0</v>
      </c>
      <c r="AP18" s="112">
        <f>($AK$3+(J18+AB18)*12*7.57%)*SUM(Fasering!$D$5:$D$7)</f>
        <v>510.59812039260618</v>
      </c>
      <c r="AQ18" s="112">
        <f>($AK$3+(K18+AC18)*12*7.57%)*SUM(Fasering!$D$5:$D$8)</f>
        <v>830.30738422135369</v>
      </c>
      <c r="AR18" s="9">
        <f>($AK$3+(L18+AD18)*12*7.57%)*SUM(Fasering!$D$5:$D$9)</f>
        <v>1169.5199053776098</v>
      </c>
      <c r="AS18" s="9">
        <f>($AK$3+(M18+AE18)*12*7.57%)*SUM(Fasering!$D$5:$D$10)</f>
        <v>1528.2356838613744</v>
      </c>
      <c r="AT18" s="9">
        <f>($AK$3+(N18+AF18)*12*7.57%)*SUM(Fasering!$D$5:$D$11)</f>
        <v>1905.582606276862</v>
      </c>
      <c r="AU18" s="82">
        <f>($AK$3+(O18+AG18)*12*7.57%)*SUM(Fasering!$D$5:$D$12)</f>
        <v>2303.2610558608003</v>
      </c>
    </row>
    <row r="19" spans="1:47" x14ac:dyDescent="0.3">
      <c r="A19" s="32">
        <f t="shared" si="7"/>
        <v>9</v>
      </c>
      <c r="B19" s="129">
        <v>20089.87</v>
      </c>
      <c r="C19" s="130"/>
      <c r="D19" s="129">
        <f t="shared" si="0"/>
        <v>28129.835973999998</v>
      </c>
      <c r="E19" s="131">
        <f t="shared" si="1"/>
        <v>697.32041908879296</v>
      </c>
      <c r="F19" s="129">
        <f t="shared" si="2"/>
        <v>2344.1529978333328</v>
      </c>
      <c r="G19" s="131">
        <f t="shared" si="8"/>
        <v>58.110034924066071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2011.4826947527486</v>
      </c>
      <c r="K19" s="61">
        <f>GEW!$E$12+($F19-GEW!$E$12)*SUM(Fasering!$D$5:$D$8)</f>
        <v>2078.0466826964598</v>
      </c>
      <c r="L19" s="61">
        <f>GEW!$E$12+($F19-GEW!$E$12)*SUM(Fasering!$D$5:$D$9)</f>
        <v>2144.6106706401711</v>
      </c>
      <c r="M19" s="61">
        <f>GEW!$E$12+($F19-GEW!$E$12)*SUM(Fasering!$D$5:$D$10)</f>
        <v>2211.1746585838823</v>
      </c>
      <c r="N19" s="61">
        <f>GEW!$E$12+($F19-GEW!$E$12)*SUM(Fasering!$D$5:$D$11)</f>
        <v>2277.5890098896216</v>
      </c>
      <c r="O19" s="73">
        <f>GEW!$E$12+($F19-GEW!$E$12)*SUM(Fasering!$D$5:$D$12)</f>
        <v>2344.1529978333328</v>
      </c>
      <c r="P19" s="134">
        <f t="shared" si="3"/>
        <v>92.337355833333334</v>
      </c>
      <c r="Q19" s="135">
        <f t="shared" si="4"/>
        <v>2.2889832605765839</v>
      </c>
      <c r="R19" s="45">
        <f>$P19*SUM(Fasering!$D$5)</f>
        <v>0</v>
      </c>
      <c r="S19" s="45">
        <f>$P19*SUM(Fasering!$D$5:$D$7)</f>
        <v>23.875087682567749</v>
      </c>
      <c r="T19" s="45">
        <f>$P19*SUM(Fasering!$D$5:$D$8)</f>
        <v>37.573700241569718</v>
      </c>
      <c r="U19" s="45">
        <f>$P19*SUM(Fasering!$D$5:$D$9)</f>
        <v>51.27231280057169</v>
      </c>
      <c r="V19" s="45">
        <f>$P19*SUM(Fasering!$D$5:$D$10)</f>
        <v>64.970925359573656</v>
      </c>
      <c r="W19" s="45">
        <f>$P19*SUM(Fasering!$D$5:$D$11)</f>
        <v>78.638743274331389</v>
      </c>
      <c r="X19" s="72">
        <f>$P19*SUM(Fasering!$D$5:$D$12)</f>
        <v>92.337355833333348</v>
      </c>
      <c r="Y19" s="134">
        <f t="shared" si="5"/>
        <v>39.071414166666678</v>
      </c>
      <c r="Z19" s="135">
        <f t="shared" si="6"/>
        <v>0.96855505756500826</v>
      </c>
      <c r="AA19" s="71">
        <f>$Y19*SUM(Fasering!$D$5)</f>
        <v>0</v>
      </c>
      <c r="AB19" s="45">
        <f>$Y19*SUM(Fasering!$D$5:$D$7)</f>
        <v>10.10244911923651</v>
      </c>
      <c r="AC19" s="45">
        <f>$Y19*SUM(Fasering!$D$5:$D$8)</f>
        <v>15.898848203563055</v>
      </c>
      <c r="AD19" s="45">
        <f>$Y19*SUM(Fasering!$D$5:$D$9)</f>
        <v>21.6952472878896</v>
      </c>
      <c r="AE19" s="45">
        <f>$Y19*SUM(Fasering!$D$5:$D$10)</f>
        <v>27.491646372216145</v>
      </c>
      <c r="AF19" s="45">
        <f>$Y19*SUM(Fasering!$D$5:$D$11)</f>
        <v>33.27501508234014</v>
      </c>
      <c r="AG19" s="72">
        <f>$Y19*SUM(Fasering!$D$5:$D$12)</f>
        <v>39.071414166666685</v>
      </c>
      <c r="AH19" s="5">
        <f>($AK$3+(I19+R19)*12*7.57%)*SUM(Fasering!$D$5)</f>
        <v>0</v>
      </c>
      <c r="AI19" s="112">
        <f>($AK$3+(J19+S19)*12*7.57%)*SUM(Fasering!$D$5:$D$7)</f>
        <v>513.83302752309521</v>
      </c>
      <c r="AJ19" s="112">
        <f>($AK$3+(K19+T19)*12*7.57%)*SUM(Fasering!$D$5:$D$8)</f>
        <v>838.3193631670091</v>
      </c>
      <c r="AK19" s="9">
        <f>($AK$3+(L19+U19)*12*7.57%)*SUM(Fasering!$D$5:$D$9)</f>
        <v>1184.4388356095542</v>
      </c>
      <c r="AL19" s="9">
        <f>($AK$3+(M19+V19)*12*7.57%)*SUM(Fasering!$D$5:$D$10)</f>
        <v>1552.19144485073</v>
      </c>
      <c r="AM19" s="9">
        <f>($AK$3+(N19+W19)*12*7.57%)*SUM(Fasering!$D$5:$D$11)</f>
        <v>1940.677585981633</v>
      </c>
      <c r="AN19" s="82">
        <f>($AK$3+(O19+X19)*12*7.57%)*SUM(Fasering!$D$5:$D$12)</f>
        <v>2351.6478372708002</v>
      </c>
      <c r="AO19" s="5">
        <f>($AK$3+(I19+AA19)*12*7.57%)*SUM(Fasering!$D$5)</f>
        <v>0</v>
      </c>
      <c r="AP19" s="112">
        <f>($AK$3+(J19+AB19)*12*7.57%)*SUM(Fasering!$D$5:$D$7)</f>
        <v>510.59812039260618</v>
      </c>
      <c r="AQ19" s="112">
        <f>($AK$3+(K19+AC19)*12*7.57%)*SUM(Fasering!$D$5:$D$8)</f>
        <v>830.30738422135369</v>
      </c>
      <c r="AR19" s="9">
        <f>($AK$3+(L19+AD19)*12*7.57%)*SUM(Fasering!$D$5:$D$9)</f>
        <v>1169.5199053776098</v>
      </c>
      <c r="AS19" s="9">
        <f>($AK$3+(M19+AE19)*12*7.57%)*SUM(Fasering!$D$5:$D$10)</f>
        <v>1528.2356838613744</v>
      </c>
      <c r="AT19" s="9">
        <f>($AK$3+(N19+AF19)*12*7.57%)*SUM(Fasering!$D$5:$D$11)</f>
        <v>1905.582606276862</v>
      </c>
      <c r="AU19" s="82">
        <f>($AK$3+(O19+AG19)*12*7.57%)*SUM(Fasering!$D$5:$D$12)</f>
        <v>2303.2610558608003</v>
      </c>
    </row>
    <row r="20" spans="1:47" x14ac:dyDescent="0.3">
      <c r="A20" s="32">
        <f t="shared" si="7"/>
        <v>10</v>
      </c>
      <c r="B20" s="129">
        <v>21006.86</v>
      </c>
      <c r="C20" s="130"/>
      <c r="D20" s="129">
        <f t="shared" si="0"/>
        <v>29413.805371999999</v>
      </c>
      <c r="E20" s="131">
        <f t="shared" si="1"/>
        <v>729.14918906591242</v>
      </c>
      <c r="F20" s="129">
        <f t="shared" si="2"/>
        <v>2451.1504476666664</v>
      </c>
      <c r="G20" s="131">
        <f t="shared" si="8"/>
        <v>60.762432422159364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2039.1483504727687</v>
      </c>
      <c r="K20" s="61">
        <f>GEW!$E$12+($F20-GEW!$E$12)*SUM(Fasering!$D$5:$D$8)</f>
        <v>2121.5858340005821</v>
      </c>
      <c r="L20" s="61">
        <f>GEW!$E$12+($F20-GEW!$E$12)*SUM(Fasering!$D$5:$D$9)</f>
        <v>2204.0233175283952</v>
      </c>
      <c r="M20" s="61">
        <f>GEW!$E$12+($F20-GEW!$E$12)*SUM(Fasering!$D$5:$D$10)</f>
        <v>2286.4608010562088</v>
      </c>
      <c r="N20" s="61">
        <f>GEW!$E$12+($F20-GEW!$E$12)*SUM(Fasering!$D$5:$D$11)</f>
        <v>2368.7129641388533</v>
      </c>
      <c r="O20" s="73">
        <f>GEW!$E$12+($F20-GEW!$E$12)*SUM(Fasering!$D$5:$D$12)</f>
        <v>2451.1504476666664</v>
      </c>
      <c r="P20" s="129">
        <f t="shared" si="3"/>
        <v>53.267108499999992</v>
      </c>
      <c r="Q20" s="131">
        <f t="shared" si="4"/>
        <v>1.320457128054358</v>
      </c>
      <c r="R20" s="45">
        <f>$P20*SUM(Fasering!$D$5)</f>
        <v>0</v>
      </c>
      <c r="S20" s="45">
        <f>$P20*SUM(Fasering!$D$5:$D$7)</f>
        <v>13.77294026406647</v>
      </c>
      <c r="T20" s="45">
        <f>$P20*SUM(Fasering!$D$5:$D$8)</f>
        <v>21.675326843089643</v>
      </c>
      <c r="U20" s="45">
        <f>$P20*SUM(Fasering!$D$5:$D$9)</f>
        <v>29.577713422112819</v>
      </c>
      <c r="V20" s="45">
        <f>$P20*SUM(Fasering!$D$5:$D$10)</f>
        <v>37.480100001135995</v>
      </c>
      <c r="W20" s="45">
        <f>$P20*SUM(Fasering!$D$5:$D$11)</f>
        <v>45.364721920976827</v>
      </c>
      <c r="X20" s="72">
        <f>$P20*SUM(Fasering!$D$5:$D$12)</f>
        <v>53.267108500000006</v>
      </c>
      <c r="Y20" s="129">
        <f t="shared" si="5"/>
        <v>26.63413766666666</v>
      </c>
      <c r="Z20" s="131">
        <f t="shared" si="6"/>
        <v>0.66024302654857003</v>
      </c>
      <c r="AA20" s="71">
        <f>$Y20*SUM(Fasering!$D$5)</f>
        <v>0</v>
      </c>
      <c r="AB20" s="45">
        <f>$Y20*SUM(Fasering!$D$5:$D$7)</f>
        <v>6.8866209824008502</v>
      </c>
      <c r="AC20" s="45">
        <f>$Y20*SUM(Fasering!$D$5:$D$8)</f>
        <v>10.837900824086312</v>
      </c>
      <c r="AD20" s="45">
        <f>$Y20*SUM(Fasering!$D$5:$D$9)</f>
        <v>14.789180665771772</v>
      </c>
      <c r="AE20" s="45">
        <f>$Y20*SUM(Fasering!$D$5:$D$10)</f>
        <v>18.740460507457232</v>
      </c>
      <c r="AF20" s="45">
        <f>$Y20*SUM(Fasering!$D$5:$D$11)</f>
        <v>22.682857824981205</v>
      </c>
      <c r="AG20" s="72">
        <f>$Y20*SUM(Fasering!$D$5:$D$12)</f>
        <v>26.634137666666668</v>
      </c>
      <c r="AH20" s="5">
        <f>($AK$3+(I20+R20)*12*7.57%)*SUM(Fasering!$D$5)</f>
        <v>0</v>
      </c>
      <c r="AI20" s="112">
        <f>($AK$3+(J20+S20)*12*7.57%)*SUM(Fasering!$D$5:$D$7)</f>
        <v>517.95833132597409</v>
      </c>
      <c r="AJ20" s="112">
        <f>($AK$3+(K20+T20)*12*7.57%)*SUM(Fasering!$D$5:$D$8)</f>
        <v>848.53661079726817</v>
      </c>
      <c r="AK20" s="9">
        <f>($AK$3+(L20+U20)*12*7.57%)*SUM(Fasering!$D$5:$D$9)</f>
        <v>1203.4641482810246</v>
      </c>
      <c r="AL20" s="9">
        <f>($AK$3+(M20+V20)*12*7.57%)*SUM(Fasering!$D$5:$D$10)</f>
        <v>1582.7409437772435</v>
      </c>
      <c r="AM20" s="9">
        <f>($AK$3+(N20+W20)*12*7.57%)*SUM(Fasering!$D$5:$D$11)</f>
        <v>1985.4323339227776</v>
      </c>
      <c r="AN20" s="82">
        <f>($AK$3+(O20+X20)*12*7.57%)*SUM(Fasering!$D$5:$D$12)</f>
        <v>2413.3529080218004</v>
      </c>
      <c r="AO20" s="5">
        <f>($AK$3+(I20+AA20)*12*7.57%)*SUM(Fasering!$D$5)</f>
        <v>0</v>
      </c>
      <c r="AP20" s="112">
        <f>($AK$3+(J20+AB20)*12*7.57%)*SUM(Fasering!$D$5:$D$7)</f>
        <v>516.34087776072954</v>
      </c>
      <c r="AQ20" s="112">
        <f>($AK$3+(K20+AC20)*12*7.57%)*SUM(Fasering!$D$5:$D$8)</f>
        <v>844.53062132444063</v>
      </c>
      <c r="AR20" s="9">
        <f>($AK$3+(L20+AD20)*12*7.57%)*SUM(Fasering!$D$5:$D$9)</f>
        <v>1196.0046831650523</v>
      </c>
      <c r="AS20" s="9">
        <f>($AK$3+(M20+AE20)*12*7.57%)*SUM(Fasering!$D$5:$D$10)</f>
        <v>1570.7630632825656</v>
      </c>
      <c r="AT20" s="9">
        <f>($AK$3+(N20+AF20)*12*7.57%)*SUM(Fasering!$D$5:$D$11)</f>
        <v>1967.8848440703921</v>
      </c>
      <c r="AU20" s="82">
        <f>($AK$3+(O20+AG20)*12*7.57%)*SUM(Fasering!$D$5:$D$12)</f>
        <v>2389.1595173168002</v>
      </c>
    </row>
    <row r="21" spans="1:47" x14ac:dyDescent="0.3">
      <c r="A21" s="32">
        <f t="shared" si="7"/>
        <v>11</v>
      </c>
      <c r="B21" s="129">
        <v>21006.86</v>
      </c>
      <c r="C21" s="130"/>
      <c r="D21" s="129">
        <f t="shared" si="0"/>
        <v>29413.805371999999</v>
      </c>
      <c r="E21" s="131">
        <f t="shared" si="1"/>
        <v>729.14918906591242</v>
      </c>
      <c r="F21" s="129">
        <f t="shared" si="2"/>
        <v>2451.1504476666664</v>
      </c>
      <c r="G21" s="131">
        <f t="shared" si="8"/>
        <v>60.762432422159364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2039.1483504727687</v>
      </c>
      <c r="K21" s="61">
        <f>GEW!$E$12+($F21-GEW!$E$12)*SUM(Fasering!$D$5:$D$8)</f>
        <v>2121.5858340005821</v>
      </c>
      <c r="L21" s="61">
        <f>GEW!$E$12+($F21-GEW!$E$12)*SUM(Fasering!$D$5:$D$9)</f>
        <v>2204.0233175283952</v>
      </c>
      <c r="M21" s="61">
        <f>GEW!$E$12+($F21-GEW!$E$12)*SUM(Fasering!$D$5:$D$10)</f>
        <v>2286.4608010562088</v>
      </c>
      <c r="N21" s="61">
        <f>GEW!$E$12+($F21-GEW!$E$12)*SUM(Fasering!$D$5:$D$11)</f>
        <v>2368.7129641388533</v>
      </c>
      <c r="O21" s="73">
        <f>GEW!$E$12+($F21-GEW!$E$12)*SUM(Fasering!$D$5:$D$12)</f>
        <v>2451.1504476666664</v>
      </c>
      <c r="P21" s="129">
        <f t="shared" si="3"/>
        <v>53.267108499999992</v>
      </c>
      <c r="Q21" s="131">
        <f t="shared" si="4"/>
        <v>1.320457128054358</v>
      </c>
      <c r="R21" s="45">
        <f>$P21*SUM(Fasering!$D$5)</f>
        <v>0</v>
      </c>
      <c r="S21" s="45">
        <f>$P21*SUM(Fasering!$D$5:$D$7)</f>
        <v>13.77294026406647</v>
      </c>
      <c r="T21" s="45">
        <f>$P21*SUM(Fasering!$D$5:$D$8)</f>
        <v>21.675326843089643</v>
      </c>
      <c r="U21" s="45">
        <f>$P21*SUM(Fasering!$D$5:$D$9)</f>
        <v>29.577713422112819</v>
      </c>
      <c r="V21" s="45">
        <f>$P21*SUM(Fasering!$D$5:$D$10)</f>
        <v>37.480100001135995</v>
      </c>
      <c r="W21" s="45">
        <f>$P21*SUM(Fasering!$D$5:$D$11)</f>
        <v>45.364721920976827</v>
      </c>
      <c r="X21" s="72">
        <f>$P21*SUM(Fasering!$D$5:$D$12)</f>
        <v>53.267108500000006</v>
      </c>
      <c r="Y21" s="129">
        <f t="shared" si="5"/>
        <v>26.63413766666666</v>
      </c>
      <c r="Z21" s="131">
        <f t="shared" si="6"/>
        <v>0.66024302654857003</v>
      </c>
      <c r="AA21" s="71">
        <f>$Y21*SUM(Fasering!$D$5)</f>
        <v>0</v>
      </c>
      <c r="AB21" s="45">
        <f>$Y21*SUM(Fasering!$D$5:$D$7)</f>
        <v>6.8866209824008502</v>
      </c>
      <c r="AC21" s="45">
        <f>$Y21*SUM(Fasering!$D$5:$D$8)</f>
        <v>10.837900824086312</v>
      </c>
      <c r="AD21" s="45">
        <f>$Y21*SUM(Fasering!$D$5:$D$9)</f>
        <v>14.789180665771772</v>
      </c>
      <c r="AE21" s="45">
        <f>$Y21*SUM(Fasering!$D$5:$D$10)</f>
        <v>18.740460507457232</v>
      </c>
      <c r="AF21" s="45">
        <f>$Y21*SUM(Fasering!$D$5:$D$11)</f>
        <v>22.682857824981205</v>
      </c>
      <c r="AG21" s="72">
        <f>$Y21*SUM(Fasering!$D$5:$D$12)</f>
        <v>26.634137666666668</v>
      </c>
      <c r="AH21" s="5">
        <f>($AK$3+(I21+R21)*12*7.57%)*SUM(Fasering!$D$5)</f>
        <v>0</v>
      </c>
      <c r="AI21" s="112">
        <f>($AK$3+(J21+S21)*12*7.57%)*SUM(Fasering!$D$5:$D$7)</f>
        <v>517.95833132597409</v>
      </c>
      <c r="AJ21" s="112">
        <f>($AK$3+(K21+T21)*12*7.57%)*SUM(Fasering!$D$5:$D$8)</f>
        <v>848.53661079726817</v>
      </c>
      <c r="AK21" s="9">
        <f>($AK$3+(L21+U21)*12*7.57%)*SUM(Fasering!$D$5:$D$9)</f>
        <v>1203.4641482810246</v>
      </c>
      <c r="AL21" s="9">
        <f>($AK$3+(M21+V21)*12*7.57%)*SUM(Fasering!$D$5:$D$10)</f>
        <v>1582.7409437772435</v>
      </c>
      <c r="AM21" s="9">
        <f>($AK$3+(N21+W21)*12*7.57%)*SUM(Fasering!$D$5:$D$11)</f>
        <v>1985.4323339227776</v>
      </c>
      <c r="AN21" s="82">
        <f>($AK$3+(O21+X21)*12*7.57%)*SUM(Fasering!$D$5:$D$12)</f>
        <v>2413.3529080218004</v>
      </c>
      <c r="AO21" s="5">
        <f>($AK$3+(I21+AA21)*12*7.57%)*SUM(Fasering!$D$5)</f>
        <v>0</v>
      </c>
      <c r="AP21" s="112">
        <f>($AK$3+(J21+AB21)*12*7.57%)*SUM(Fasering!$D$5:$D$7)</f>
        <v>516.34087776072954</v>
      </c>
      <c r="AQ21" s="112">
        <f>($AK$3+(K21+AC21)*12*7.57%)*SUM(Fasering!$D$5:$D$8)</f>
        <v>844.53062132444063</v>
      </c>
      <c r="AR21" s="9">
        <f>($AK$3+(L21+AD21)*12*7.57%)*SUM(Fasering!$D$5:$D$9)</f>
        <v>1196.0046831650523</v>
      </c>
      <c r="AS21" s="9">
        <f>($AK$3+(M21+AE21)*12*7.57%)*SUM(Fasering!$D$5:$D$10)</f>
        <v>1570.7630632825656</v>
      </c>
      <c r="AT21" s="9">
        <f>($AK$3+(N21+AF21)*12*7.57%)*SUM(Fasering!$D$5:$D$11)</f>
        <v>1967.8848440703921</v>
      </c>
      <c r="AU21" s="82">
        <f>($AK$3+(O21+AG21)*12*7.57%)*SUM(Fasering!$D$5:$D$12)</f>
        <v>2389.1595173168002</v>
      </c>
    </row>
    <row r="22" spans="1:47" x14ac:dyDescent="0.3">
      <c r="A22" s="32">
        <f t="shared" si="7"/>
        <v>12</v>
      </c>
      <c r="B22" s="129">
        <v>21923.82</v>
      </c>
      <c r="C22" s="130"/>
      <c r="D22" s="129">
        <f t="shared" si="0"/>
        <v>30697.732763999997</v>
      </c>
      <c r="E22" s="131">
        <f t="shared" si="1"/>
        <v>760.97691774149155</v>
      </c>
      <c r="F22" s="129">
        <f t="shared" si="2"/>
        <v>2558.1443969999996</v>
      </c>
      <c r="G22" s="131">
        <f t="shared" si="8"/>
        <v>63.414743145124298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2066.8131010905827</v>
      </c>
      <c r="K22" s="61">
        <f>GEW!$E$12+($F22-GEW!$E$12)*SUM(Fasering!$D$5:$D$8)</f>
        <v>2165.1235608894549</v>
      </c>
      <c r="L22" s="61">
        <f>GEW!$E$12+($F22-GEW!$E$12)*SUM(Fasering!$D$5:$D$9)</f>
        <v>2263.4340206883271</v>
      </c>
      <c r="M22" s="61">
        <f>GEW!$E$12+($F22-GEW!$E$12)*SUM(Fasering!$D$5:$D$10)</f>
        <v>2361.7444804871993</v>
      </c>
      <c r="N22" s="61">
        <f>GEW!$E$12+($F22-GEW!$E$12)*SUM(Fasering!$D$5:$D$11)</f>
        <v>2459.8339372011274</v>
      </c>
      <c r="O22" s="73">
        <f>GEW!$E$12+($F22-GEW!$E$12)*SUM(Fasering!$D$5:$D$12)</f>
        <v>2558.1443969999996</v>
      </c>
      <c r="P22" s="129">
        <f t="shared" si="3"/>
        <v>53.267108499999992</v>
      </c>
      <c r="Q22" s="131">
        <f t="shared" si="4"/>
        <v>1.320457128054358</v>
      </c>
      <c r="R22" s="45">
        <f>$P22*SUM(Fasering!$D$5)</f>
        <v>0</v>
      </c>
      <c r="S22" s="45">
        <f>$P22*SUM(Fasering!$D$5:$D$7)</f>
        <v>13.77294026406647</v>
      </c>
      <c r="T22" s="45">
        <f>$P22*SUM(Fasering!$D$5:$D$8)</f>
        <v>21.675326843089643</v>
      </c>
      <c r="U22" s="45">
        <f>$P22*SUM(Fasering!$D$5:$D$9)</f>
        <v>29.577713422112819</v>
      </c>
      <c r="V22" s="45">
        <f>$P22*SUM(Fasering!$D$5:$D$10)</f>
        <v>37.480100001135995</v>
      </c>
      <c r="W22" s="45">
        <f>$P22*SUM(Fasering!$D$5:$D$11)</f>
        <v>45.364721920976827</v>
      </c>
      <c r="X22" s="72">
        <f>$P22*SUM(Fasering!$D$5:$D$12)</f>
        <v>53.267108500000006</v>
      </c>
      <c r="Y22" s="129">
        <f t="shared" si="5"/>
        <v>26.63413766666666</v>
      </c>
      <c r="Z22" s="131">
        <f t="shared" si="6"/>
        <v>0.66024302654857003</v>
      </c>
      <c r="AA22" s="71">
        <f>$Y22*SUM(Fasering!$D$5)</f>
        <v>0</v>
      </c>
      <c r="AB22" s="45">
        <f>$Y22*SUM(Fasering!$D$5:$D$7)</f>
        <v>6.8866209824008502</v>
      </c>
      <c r="AC22" s="45">
        <f>$Y22*SUM(Fasering!$D$5:$D$8)</f>
        <v>10.837900824086312</v>
      </c>
      <c r="AD22" s="45">
        <f>$Y22*SUM(Fasering!$D$5:$D$9)</f>
        <v>14.789180665771772</v>
      </c>
      <c r="AE22" s="45">
        <f>$Y22*SUM(Fasering!$D$5:$D$10)</f>
        <v>18.740460507457232</v>
      </c>
      <c r="AF22" s="45">
        <f>$Y22*SUM(Fasering!$D$5:$D$11)</f>
        <v>22.682857824981205</v>
      </c>
      <c r="AG22" s="72">
        <f>$Y22*SUM(Fasering!$D$5:$D$12)</f>
        <v>26.634137666666668</v>
      </c>
      <c r="AH22" s="5">
        <f>($AK$3+(I22+R22)*12*7.57%)*SUM(Fasering!$D$5)</f>
        <v>0</v>
      </c>
      <c r="AI22" s="112">
        <f>($AK$3+(J22+S22)*12*7.57%)*SUM(Fasering!$D$5:$D$7)</f>
        <v>524.45620743193945</v>
      </c>
      <c r="AJ22" s="112">
        <f>($AK$3+(K22+T22)*12*7.57%)*SUM(Fasering!$D$5:$D$8)</f>
        <v>864.63007019268559</v>
      </c>
      <c r="AK22" s="9">
        <f>($AK$3+(L22+U22)*12*7.57%)*SUM(Fasering!$D$5:$D$9)</f>
        <v>1233.4314259710216</v>
      </c>
      <c r="AL22" s="9">
        <f>($AK$3+(M22+V22)*12*7.57%)*SUM(Fasering!$D$5:$D$10)</f>
        <v>1630.8602747669463</v>
      </c>
      <c r="AM22" s="9">
        <f>($AK$3+(N22+W22)*12*7.57%)*SUM(Fasering!$D$5:$D$11)</f>
        <v>2055.9267317104814</v>
      </c>
      <c r="AN22" s="82">
        <f>($AK$3+(O22+X22)*12*7.57%)*SUM(Fasering!$D$5:$D$12)</f>
        <v>2510.5462115962005</v>
      </c>
      <c r="AO22" s="5">
        <f>($AK$3+(I22+AA22)*12*7.57%)*SUM(Fasering!$D$5)</f>
        <v>0</v>
      </c>
      <c r="AP22" s="112">
        <f>($AK$3+(J22+AB22)*12*7.57%)*SUM(Fasering!$D$5:$D$7)</f>
        <v>522.83875386669479</v>
      </c>
      <c r="AQ22" s="112">
        <f>($AK$3+(K22+AC22)*12*7.57%)*SUM(Fasering!$D$5:$D$8)</f>
        <v>860.62408071985783</v>
      </c>
      <c r="AR22" s="9">
        <f>($AK$3+(L22+AD22)*12*7.57%)*SUM(Fasering!$D$5:$D$9)</f>
        <v>1225.9719608550492</v>
      </c>
      <c r="AS22" s="9">
        <f>($AK$3+(M22+AE22)*12*7.57%)*SUM(Fasering!$D$5:$D$10)</f>
        <v>1618.8823942722684</v>
      </c>
      <c r="AT22" s="9">
        <f>($AK$3+(N22+AF22)*12*7.57%)*SUM(Fasering!$D$5:$D$11)</f>
        <v>2038.3792418580956</v>
      </c>
      <c r="AU22" s="82">
        <f>($AK$3+(O22+AG22)*12*7.57%)*SUM(Fasering!$D$5:$D$12)</f>
        <v>2486.3528208912003</v>
      </c>
    </row>
    <row r="23" spans="1:47" x14ac:dyDescent="0.3">
      <c r="A23" s="32">
        <f t="shared" si="7"/>
        <v>13</v>
      </c>
      <c r="B23" s="129">
        <v>21923.82</v>
      </c>
      <c r="C23" s="130"/>
      <c r="D23" s="129">
        <f t="shared" si="0"/>
        <v>30697.732763999997</v>
      </c>
      <c r="E23" s="131">
        <f t="shared" si="1"/>
        <v>760.97691774149155</v>
      </c>
      <c r="F23" s="129">
        <f t="shared" si="2"/>
        <v>2558.1443969999996</v>
      </c>
      <c r="G23" s="131">
        <f t="shared" si="8"/>
        <v>63.414743145124298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2066.8131010905827</v>
      </c>
      <c r="K23" s="61">
        <f>GEW!$E$12+($F23-GEW!$E$12)*SUM(Fasering!$D$5:$D$8)</f>
        <v>2165.1235608894549</v>
      </c>
      <c r="L23" s="61">
        <f>GEW!$E$12+($F23-GEW!$E$12)*SUM(Fasering!$D$5:$D$9)</f>
        <v>2263.4340206883271</v>
      </c>
      <c r="M23" s="61">
        <f>GEW!$E$12+($F23-GEW!$E$12)*SUM(Fasering!$D$5:$D$10)</f>
        <v>2361.7444804871993</v>
      </c>
      <c r="N23" s="61">
        <f>GEW!$E$12+($F23-GEW!$E$12)*SUM(Fasering!$D$5:$D$11)</f>
        <v>2459.8339372011274</v>
      </c>
      <c r="O23" s="73">
        <f>GEW!$E$12+($F23-GEW!$E$12)*SUM(Fasering!$D$5:$D$12)</f>
        <v>2558.1443969999996</v>
      </c>
      <c r="P23" s="129">
        <f t="shared" si="3"/>
        <v>53.267108499999992</v>
      </c>
      <c r="Q23" s="131">
        <f t="shared" si="4"/>
        <v>1.320457128054358</v>
      </c>
      <c r="R23" s="45">
        <f>$P23*SUM(Fasering!$D$5)</f>
        <v>0</v>
      </c>
      <c r="S23" s="45">
        <f>$P23*SUM(Fasering!$D$5:$D$7)</f>
        <v>13.77294026406647</v>
      </c>
      <c r="T23" s="45">
        <f>$P23*SUM(Fasering!$D$5:$D$8)</f>
        <v>21.675326843089643</v>
      </c>
      <c r="U23" s="45">
        <f>$P23*SUM(Fasering!$D$5:$D$9)</f>
        <v>29.577713422112819</v>
      </c>
      <c r="V23" s="45">
        <f>$P23*SUM(Fasering!$D$5:$D$10)</f>
        <v>37.480100001135995</v>
      </c>
      <c r="W23" s="45">
        <f>$P23*SUM(Fasering!$D$5:$D$11)</f>
        <v>45.364721920976827</v>
      </c>
      <c r="X23" s="72">
        <f>$P23*SUM(Fasering!$D$5:$D$12)</f>
        <v>53.267108500000006</v>
      </c>
      <c r="Y23" s="129">
        <f t="shared" si="5"/>
        <v>26.63413766666666</v>
      </c>
      <c r="Z23" s="131">
        <f t="shared" si="6"/>
        <v>0.66024302654857003</v>
      </c>
      <c r="AA23" s="71">
        <f>$Y23*SUM(Fasering!$D$5)</f>
        <v>0</v>
      </c>
      <c r="AB23" s="45">
        <f>$Y23*SUM(Fasering!$D$5:$D$7)</f>
        <v>6.8866209824008502</v>
      </c>
      <c r="AC23" s="45">
        <f>$Y23*SUM(Fasering!$D$5:$D$8)</f>
        <v>10.837900824086312</v>
      </c>
      <c r="AD23" s="45">
        <f>$Y23*SUM(Fasering!$D$5:$D$9)</f>
        <v>14.789180665771772</v>
      </c>
      <c r="AE23" s="45">
        <f>$Y23*SUM(Fasering!$D$5:$D$10)</f>
        <v>18.740460507457232</v>
      </c>
      <c r="AF23" s="45">
        <f>$Y23*SUM(Fasering!$D$5:$D$11)</f>
        <v>22.682857824981205</v>
      </c>
      <c r="AG23" s="72">
        <f>$Y23*SUM(Fasering!$D$5:$D$12)</f>
        <v>26.634137666666668</v>
      </c>
      <c r="AH23" s="5">
        <f>($AK$3+(I23+R23)*12*7.57%)*SUM(Fasering!$D$5)</f>
        <v>0</v>
      </c>
      <c r="AI23" s="112">
        <f>($AK$3+(J23+S23)*12*7.57%)*SUM(Fasering!$D$5:$D$7)</f>
        <v>524.45620743193945</v>
      </c>
      <c r="AJ23" s="112">
        <f>($AK$3+(K23+T23)*12*7.57%)*SUM(Fasering!$D$5:$D$8)</f>
        <v>864.63007019268559</v>
      </c>
      <c r="AK23" s="9">
        <f>($AK$3+(L23+U23)*12*7.57%)*SUM(Fasering!$D$5:$D$9)</f>
        <v>1233.4314259710216</v>
      </c>
      <c r="AL23" s="9">
        <f>($AK$3+(M23+V23)*12*7.57%)*SUM(Fasering!$D$5:$D$10)</f>
        <v>1630.8602747669463</v>
      </c>
      <c r="AM23" s="9">
        <f>($AK$3+(N23+W23)*12*7.57%)*SUM(Fasering!$D$5:$D$11)</f>
        <v>2055.9267317104814</v>
      </c>
      <c r="AN23" s="82">
        <f>($AK$3+(O23+X23)*12*7.57%)*SUM(Fasering!$D$5:$D$12)</f>
        <v>2510.5462115962005</v>
      </c>
      <c r="AO23" s="5">
        <f>($AK$3+(I23+AA23)*12*7.57%)*SUM(Fasering!$D$5)</f>
        <v>0</v>
      </c>
      <c r="AP23" s="112">
        <f>($AK$3+(J23+AB23)*12*7.57%)*SUM(Fasering!$D$5:$D$7)</f>
        <v>522.83875386669479</v>
      </c>
      <c r="AQ23" s="112">
        <f>($AK$3+(K23+AC23)*12*7.57%)*SUM(Fasering!$D$5:$D$8)</f>
        <v>860.62408071985783</v>
      </c>
      <c r="AR23" s="9">
        <f>($AK$3+(L23+AD23)*12*7.57%)*SUM(Fasering!$D$5:$D$9)</f>
        <v>1225.9719608550492</v>
      </c>
      <c r="AS23" s="9">
        <f>($AK$3+(M23+AE23)*12*7.57%)*SUM(Fasering!$D$5:$D$10)</f>
        <v>1618.8823942722684</v>
      </c>
      <c r="AT23" s="9">
        <f>($AK$3+(N23+AF23)*12*7.57%)*SUM(Fasering!$D$5:$D$11)</f>
        <v>2038.3792418580956</v>
      </c>
      <c r="AU23" s="82">
        <f>($AK$3+(O23+AG23)*12*7.57%)*SUM(Fasering!$D$5:$D$12)</f>
        <v>2486.3528208912003</v>
      </c>
    </row>
    <row r="24" spans="1:47" x14ac:dyDescent="0.3">
      <c r="A24" s="32">
        <f t="shared" si="7"/>
        <v>14</v>
      </c>
      <c r="B24" s="129">
        <v>22840.81</v>
      </c>
      <c r="C24" s="130"/>
      <c r="D24" s="129">
        <f t="shared" si="0"/>
        <v>31981.702161999998</v>
      </c>
      <c r="E24" s="131">
        <f t="shared" si="1"/>
        <v>792.80568771861101</v>
      </c>
      <c r="F24" s="129">
        <f t="shared" si="2"/>
        <v>2665.1418468333331</v>
      </c>
      <c r="G24" s="131">
        <f t="shared" si="8"/>
        <v>66.067140643217584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2094.478756810603</v>
      </c>
      <c r="K24" s="61">
        <f>GEW!$E$12+($F24-GEW!$E$12)*SUM(Fasering!$D$5:$D$8)</f>
        <v>2208.6627121935771</v>
      </c>
      <c r="L24" s="61">
        <f>GEW!$E$12+($F24-GEW!$E$12)*SUM(Fasering!$D$5:$D$9)</f>
        <v>2322.8466675765517</v>
      </c>
      <c r="M24" s="61">
        <f>GEW!$E$12+($F24-GEW!$E$12)*SUM(Fasering!$D$5:$D$10)</f>
        <v>2437.0306229595262</v>
      </c>
      <c r="N24" s="61">
        <f>GEW!$E$12+($F24-GEW!$E$12)*SUM(Fasering!$D$5:$D$11)</f>
        <v>2550.9578914503591</v>
      </c>
      <c r="O24" s="73">
        <f>GEW!$E$12+($F24-GEW!$E$12)*SUM(Fasering!$D$5:$D$12)</f>
        <v>2665.1418468333331</v>
      </c>
      <c r="P24" s="129">
        <f t="shared" si="3"/>
        <v>32.1252553333333</v>
      </c>
      <c r="Q24" s="131">
        <f t="shared" si="4"/>
        <v>0.7963642778820299</v>
      </c>
      <c r="R24" s="45">
        <f>$P24*SUM(Fasering!$D$5)</f>
        <v>0</v>
      </c>
      <c r="S24" s="45">
        <f>$P24*SUM(Fasering!$D$5:$D$7)</f>
        <v>8.3064246424016499</v>
      </c>
      <c r="T24" s="45">
        <f>$P24*SUM(Fasering!$D$5:$D$8)</f>
        <v>13.072333544587053</v>
      </c>
      <c r="U24" s="45">
        <f>$P24*SUM(Fasering!$D$5:$D$9)</f>
        <v>17.838242446772455</v>
      </c>
      <c r="V24" s="45">
        <f>$P24*SUM(Fasering!$D$5:$D$10)</f>
        <v>22.60415134895786</v>
      </c>
      <c r="W24" s="45">
        <f>$P24*SUM(Fasering!$D$5:$D$11)</f>
        <v>27.359346431147905</v>
      </c>
      <c r="X24" s="72">
        <f>$P24*SUM(Fasering!$D$5:$D$12)</f>
        <v>32.125255333333307</v>
      </c>
      <c r="Y24" s="129">
        <f t="shared" si="5"/>
        <v>5.4922844999999656</v>
      </c>
      <c r="Z24" s="131">
        <f t="shared" si="6"/>
        <v>0.13615017637624202</v>
      </c>
      <c r="AA24" s="71">
        <f>$Y24*SUM(Fasering!$D$5)</f>
        <v>0</v>
      </c>
      <c r="AB24" s="45">
        <f>$Y24*SUM(Fasering!$D$5:$D$7)</f>
        <v>1.4201053607360294</v>
      </c>
      <c r="AC24" s="45">
        <f>$Y24*SUM(Fasering!$D$5:$D$8)</f>
        <v>2.2349075255837185</v>
      </c>
      <c r="AD24" s="45">
        <f>$Y24*SUM(Fasering!$D$5:$D$9)</f>
        <v>3.0497096904314076</v>
      </c>
      <c r="AE24" s="45">
        <f>$Y24*SUM(Fasering!$D$5:$D$10)</f>
        <v>3.8645118552790967</v>
      </c>
      <c r="AF24" s="45">
        <f>$Y24*SUM(Fasering!$D$5:$D$11)</f>
        <v>4.6774823351522778</v>
      </c>
      <c r="AG24" s="72">
        <f>$Y24*SUM(Fasering!$D$5:$D$12)</f>
        <v>5.4922844999999665</v>
      </c>
      <c r="AH24" s="5">
        <f>($AK$3+(I24+R24)*12*7.57%)*SUM(Fasering!$D$5)</f>
        <v>0</v>
      </c>
      <c r="AI24" s="112">
        <f>($AK$3+(J24+S24)*12*7.57%)*SUM(Fasering!$D$5:$D$7)</f>
        <v>529.67032499297738</v>
      </c>
      <c r="AJ24" s="112">
        <f>($AK$3+(K24+T24)*12*7.57%)*SUM(Fasering!$D$5:$D$8)</f>
        <v>877.54401128406153</v>
      </c>
      <c r="AK24" s="9">
        <f>($AK$3+(L24+U24)*12*7.57%)*SUM(Fasering!$D$5:$D$9)</f>
        <v>1257.4781923777343</v>
      </c>
      <c r="AL24" s="9">
        <f>($AK$3+(M24+V24)*12*7.57%)*SUM(Fasering!$D$5:$D$10)</f>
        <v>1669.4728682739953</v>
      </c>
      <c r="AM24" s="9">
        <f>($AK$3+(N24+W24)*12*7.57%)*SUM(Fasering!$D$5:$D$11)</f>
        <v>2112.493842481063</v>
      </c>
      <c r="AN24" s="82">
        <f>($AK$3+(O24+X24)*12*7.57%)*SUM(Fasering!$D$5:$D$12)</f>
        <v>2588.5374356082007</v>
      </c>
      <c r="AO24" s="5">
        <f>($AK$3+(I24+AA24)*12*7.57%)*SUM(Fasering!$D$5)</f>
        <v>0</v>
      </c>
      <c r="AP24" s="112">
        <f>($AK$3+(J24+AB24)*12*7.57%)*SUM(Fasering!$D$5:$D$7)</f>
        <v>528.05287142773284</v>
      </c>
      <c r="AQ24" s="112">
        <f>($AK$3+(K24+AC24)*12*7.57%)*SUM(Fasering!$D$5:$D$8)</f>
        <v>873.53802181123399</v>
      </c>
      <c r="AR24" s="9">
        <f>($AK$3+(L24+AD24)*12*7.57%)*SUM(Fasering!$D$5:$D$9)</f>
        <v>1250.0187272617623</v>
      </c>
      <c r="AS24" s="9">
        <f>($AK$3+(M24+AE24)*12*7.57%)*SUM(Fasering!$D$5:$D$10)</f>
        <v>1657.4949877793176</v>
      </c>
      <c r="AT24" s="9">
        <f>($AK$3+(N24+AF24)*12*7.57%)*SUM(Fasering!$D$5:$D$11)</f>
        <v>2094.9463526286777</v>
      </c>
      <c r="AU24" s="82">
        <f>($AK$3+(O24+AG24)*12*7.57%)*SUM(Fasering!$D$5:$D$12)</f>
        <v>2564.3440449032005</v>
      </c>
    </row>
    <row r="25" spans="1:47" x14ac:dyDescent="0.3">
      <c r="A25" s="32">
        <f t="shared" si="7"/>
        <v>15</v>
      </c>
      <c r="B25" s="129">
        <v>22840.81</v>
      </c>
      <c r="C25" s="130"/>
      <c r="D25" s="129">
        <f t="shared" si="0"/>
        <v>31981.702161999998</v>
      </c>
      <c r="E25" s="131">
        <f t="shared" si="1"/>
        <v>792.80568771861101</v>
      </c>
      <c r="F25" s="129">
        <f t="shared" si="2"/>
        <v>2665.1418468333331</v>
      </c>
      <c r="G25" s="131">
        <f t="shared" si="8"/>
        <v>66.067140643217584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2094.478756810603</v>
      </c>
      <c r="K25" s="61">
        <f>GEW!$E$12+($F25-GEW!$E$12)*SUM(Fasering!$D$5:$D$8)</f>
        <v>2208.6627121935771</v>
      </c>
      <c r="L25" s="61">
        <f>GEW!$E$12+($F25-GEW!$E$12)*SUM(Fasering!$D$5:$D$9)</f>
        <v>2322.8466675765517</v>
      </c>
      <c r="M25" s="61">
        <f>GEW!$E$12+($F25-GEW!$E$12)*SUM(Fasering!$D$5:$D$10)</f>
        <v>2437.0306229595262</v>
      </c>
      <c r="N25" s="61">
        <f>GEW!$E$12+($F25-GEW!$E$12)*SUM(Fasering!$D$5:$D$11)</f>
        <v>2550.9578914503591</v>
      </c>
      <c r="O25" s="73">
        <f>GEW!$E$12+($F25-GEW!$E$12)*SUM(Fasering!$D$5:$D$12)</f>
        <v>2665.1418468333331</v>
      </c>
      <c r="P25" s="129">
        <f t="shared" si="3"/>
        <v>32.1252553333333</v>
      </c>
      <c r="Q25" s="131">
        <f t="shared" si="4"/>
        <v>0.7963642778820299</v>
      </c>
      <c r="R25" s="45">
        <f>$P25*SUM(Fasering!$D$5)</f>
        <v>0</v>
      </c>
      <c r="S25" s="45">
        <f>$P25*SUM(Fasering!$D$5:$D$7)</f>
        <v>8.3064246424016499</v>
      </c>
      <c r="T25" s="45">
        <f>$P25*SUM(Fasering!$D$5:$D$8)</f>
        <v>13.072333544587053</v>
      </c>
      <c r="U25" s="45">
        <f>$P25*SUM(Fasering!$D$5:$D$9)</f>
        <v>17.838242446772455</v>
      </c>
      <c r="V25" s="45">
        <f>$P25*SUM(Fasering!$D$5:$D$10)</f>
        <v>22.60415134895786</v>
      </c>
      <c r="W25" s="45">
        <f>$P25*SUM(Fasering!$D$5:$D$11)</f>
        <v>27.359346431147905</v>
      </c>
      <c r="X25" s="72">
        <f>$P25*SUM(Fasering!$D$5:$D$12)</f>
        <v>32.125255333333307</v>
      </c>
      <c r="Y25" s="129">
        <f t="shared" si="5"/>
        <v>5.4922844999999656</v>
      </c>
      <c r="Z25" s="131">
        <f t="shared" si="6"/>
        <v>0.13615017637624202</v>
      </c>
      <c r="AA25" s="71">
        <f>$Y25*SUM(Fasering!$D$5)</f>
        <v>0</v>
      </c>
      <c r="AB25" s="45">
        <f>$Y25*SUM(Fasering!$D$5:$D$7)</f>
        <v>1.4201053607360294</v>
      </c>
      <c r="AC25" s="45">
        <f>$Y25*SUM(Fasering!$D$5:$D$8)</f>
        <v>2.2349075255837185</v>
      </c>
      <c r="AD25" s="45">
        <f>$Y25*SUM(Fasering!$D$5:$D$9)</f>
        <v>3.0497096904314076</v>
      </c>
      <c r="AE25" s="45">
        <f>$Y25*SUM(Fasering!$D$5:$D$10)</f>
        <v>3.8645118552790967</v>
      </c>
      <c r="AF25" s="45">
        <f>$Y25*SUM(Fasering!$D$5:$D$11)</f>
        <v>4.6774823351522778</v>
      </c>
      <c r="AG25" s="72">
        <f>$Y25*SUM(Fasering!$D$5:$D$12)</f>
        <v>5.4922844999999665</v>
      </c>
      <c r="AH25" s="5">
        <f>($AK$3+(I25+R25)*12*7.57%)*SUM(Fasering!$D$5)</f>
        <v>0</v>
      </c>
      <c r="AI25" s="112">
        <f>($AK$3+(J25+S25)*12*7.57%)*SUM(Fasering!$D$5:$D$7)</f>
        <v>529.67032499297738</v>
      </c>
      <c r="AJ25" s="112">
        <f>($AK$3+(K25+T25)*12*7.57%)*SUM(Fasering!$D$5:$D$8)</f>
        <v>877.54401128406153</v>
      </c>
      <c r="AK25" s="9">
        <f>($AK$3+(L25+U25)*12*7.57%)*SUM(Fasering!$D$5:$D$9)</f>
        <v>1257.4781923777343</v>
      </c>
      <c r="AL25" s="9">
        <f>($AK$3+(M25+V25)*12*7.57%)*SUM(Fasering!$D$5:$D$10)</f>
        <v>1669.4728682739953</v>
      </c>
      <c r="AM25" s="9">
        <f>($AK$3+(N25+W25)*12*7.57%)*SUM(Fasering!$D$5:$D$11)</f>
        <v>2112.493842481063</v>
      </c>
      <c r="AN25" s="82">
        <f>($AK$3+(O25+X25)*12*7.57%)*SUM(Fasering!$D$5:$D$12)</f>
        <v>2588.5374356082007</v>
      </c>
      <c r="AO25" s="5">
        <f>($AK$3+(I25+AA25)*12*7.57%)*SUM(Fasering!$D$5)</f>
        <v>0</v>
      </c>
      <c r="AP25" s="112">
        <f>($AK$3+(J25+AB25)*12*7.57%)*SUM(Fasering!$D$5:$D$7)</f>
        <v>528.05287142773284</v>
      </c>
      <c r="AQ25" s="112">
        <f>($AK$3+(K25+AC25)*12*7.57%)*SUM(Fasering!$D$5:$D$8)</f>
        <v>873.53802181123399</v>
      </c>
      <c r="AR25" s="9">
        <f>($AK$3+(L25+AD25)*12*7.57%)*SUM(Fasering!$D$5:$D$9)</f>
        <v>1250.0187272617623</v>
      </c>
      <c r="AS25" s="9">
        <f>($AK$3+(M25+AE25)*12*7.57%)*SUM(Fasering!$D$5:$D$10)</f>
        <v>1657.4949877793176</v>
      </c>
      <c r="AT25" s="9">
        <f>($AK$3+(N25+AF25)*12*7.57%)*SUM(Fasering!$D$5:$D$11)</f>
        <v>2094.9463526286777</v>
      </c>
      <c r="AU25" s="82">
        <f>($AK$3+(O25+AG25)*12*7.57%)*SUM(Fasering!$D$5:$D$12)</f>
        <v>2564.3440449032005</v>
      </c>
    </row>
    <row r="26" spans="1:47" x14ac:dyDescent="0.3">
      <c r="A26" s="32">
        <f t="shared" si="7"/>
        <v>16</v>
      </c>
      <c r="B26" s="129">
        <v>23757.8</v>
      </c>
      <c r="C26" s="130"/>
      <c r="D26" s="129">
        <f t="shared" si="0"/>
        <v>33265.671559999995</v>
      </c>
      <c r="E26" s="131">
        <f t="shared" si="1"/>
        <v>824.63445769573036</v>
      </c>
      <c r="F26" s="129">
        <f t="shared" si="2"/>
        <v>2772.1392966666663</v>
      </c>
      <c r="G26" s="131">
        <f t="shared" si="8"/>
        <v>68.719538141310863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2122.144412530623</v>
      </c>
      <c r="K26" s="61">
        <f>GEW!$E$12+($F26-GEW!$E$12)*SUM(Fasering!$D$5:$D$8)</f>
        <v>2252.2018634976994</v>
      </c>
      <c r="L26" s="61">
        <f>GEW!$E$12+($F26-GEW!$E$12)*SUM(Fasering!$D$5:$D$9)</f>
        <v>2382.2593144647758</v>
      </c>
      <c r="M26" s="61">
        <f>GEW!$E$12+($F26-GEW!$E$12)*SUM(Fasering!$D$5:$D$10)</f>
        <v>2512.3167654318522</v>
      </c>
      <c r="N26" s="61">
        <f>GEW!$E$12+($F26-GEW!$E$12)*SUM(Fasering!$D$5:$D$11)</f>
        <v>2642.0818456995898</v>
      </c>
      <c r="O26" s="73">
        <f>GEW!$E$12+($F26-GEW!$E$12)*SUM(Fasering!$D$5:$D$12)</f>
        <v>2772.1392966666663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534.21740682960581</v>
      </c>
      <c r="AJ26" s="112">
        <f>($AK$3+(K26+T26)*12*7.57%)*SUM(Fasering!$D$5:$D$8)</f>
        <v>888.80588758210911</v>
      </c>
      <c r="AK26" s="9">
        <f>($AK$3+(L26+U26)*12*7.57%)*SUM(Fasering!$D$5:$D$9)</f>
        <v>1278.4486851749559</v>
      </c>
      <c r="AL26" s="9">
        <f>($AK$3+(M26+V26)*12*7.57%)*SUM(Fasering!$D$5:$D$10)</f>
        <v>1703.1457996081463</v>
      </c>
      <c r="AM26" s="9">
        <f>($AK$3+(N26+W26)*12*7.57%)*SUM(Fasering!$D$5:$D$11)</f>
        <v>2161.8243915000344</v>
      </c>
      <c r="AN26" s="82">
        <f>($AK$3+(O26+X26)*12*7.57%)*SUM(Fasering!$D$5:$D$12)</f>
        <v>2656.5513370920003</v>
      </c>
      <c r="AO26" s="5">
        <f>($AK$3+(I26+AA26)*12*7.57%)*SUM(Fasering!$D$5)</f>
        <v>0</v>
      </c>
      <c r="AP26" s="112">
        <f>($AK$3+(J26+AB26)*12*7.57%)*SUM(Fasering!$D$5:$D$7)</f>
        <v>534.21740682960581</v>
      </c>
      <c r="AQ26" s="112">
        <f>($AK$3+(K26+AC26)*12*7.57%)*SUM(Fasering!$D$5:$D$8)</f>
        <v>888.80588758210911</v>
      </c>
      <c r="AR26" s="9">
        <f>($AK$3+(L26+AD26)*12*7.57%)*SUM(Fasering!$D$5:$D$9)</f>
        <v>1278.4486851749559</v>
      </c>
      <c r="AS26" s="9">
        <f>($AK$3+(M26+AE26)*12*7.57%)*SUM(Fasering!$D$5:$D$10)</f>
        <v>1703.1457996081463</v>
      </c>
      <c r="AT26" s="9">
        <f>($AK$3+(N26+AF26)*12*7.57%)*SUM(Fasering!$D$5:$D$11)</f>
        <v>2161.8243915000344</v>
      </c>
      <c r="AU26" s="82">
        <f>($AK$3+(O26+AG26)*12*7.57%)*SUM(Fasering!$D$5:$D$12)</f>
        <v>2656.5513370920003</v>
      </c>
    </row>
    <row r="27" spans="1:47" x14ac:dyDescent="0.3">
      <c r="A27" s="32">
        <f t="shared" si="7"/>
        <v>17</v>
      </c>
      <c r="B27" s="129">
        <v>23757.8</v>
      </c>
      <c r="C27" s="130"/>
      <c r="D27" s="129">
        <f t="shared" si="0"/>
        <v>33265.671559999995</v>
      </c>
      <c r="E27" s="131">
        <f t="shared" si="1"/>
        <v>824.63445769573036</v>
      </c>
      <c r="F27" s="129">
        <f t="shared" si="2"/>
        <v>2772.1392966666663</v>
      </c>
      <c r="G27" s="131">
        <f t="shared" si="8"/>
        <v>68.719538141310863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2122.144412530623</v>
      </c>
      <c r="K27" s="61">
        <f>GEW!$E$12+($F27-GEW!$E$12)*SUM(Fasering!$D$5:$D$8)</f>
        <v>2252.2018634976994</v>
      </c>
      <c r="L27" s="61">
        <f>GEW!$E$12+($F27-GEW!$E$12)*SUM(Fasering!$D$5:$D$9)</f>
        <v>2382.2593144647758</v>
      </c>
      <c r="M27" s="61">
        <f>GEW!$E$12+($F27-GEW!$E$12)*SUM(Fasering!$D$5:$D$10)</f>
        <v>2512.3167654318522</v>
      </c>
      <c r="N27" s="61">
        <f>GEW!$E$12+($F27-GEW!$E$12)*SUM(Fasering!$D$5:$D$11)</f>
        <v>2642.0818456995898</v>
      </c>
      <c r="O27" s="73">
        <f>GEW!$E$12+($F27-GEW!$E$12)*SUM(Fasering!$D$5:$D$12)</f>
        <v>2772.1392966666663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534.21740682960581</v>
      </c>
      <c r="AJ27" s="112">
        <f>($AK$3+(K27+T27)*12*7.57%)*SUM(Fasering!$D$5:$D$8)</f>
        <v>888.80588758210911</v>
      </c>
      <c r="AK27" s="9">
        <f>($AK$3+(L27+U27)*12*7.57%)*SUM(Fasering!$D$5:$D$9)</f>
        <v>1278.4486851749559</v>
      </c>
      <c r="AL27" s="9">
        <f>($AK$3+(M27+V27)*12*7.57%)*SUM(Fasering!$D$5:$D$10)</f>
        <v>1703.1457996081463</v>
      </c>
      <c r="AM27" s="9">
        <f>($AK$3+(N27+W27)*12*7.57%)*SUM(Fasering!$D$5:$D$11)</f>
        <v>2161.8243915000344</v>
      </c>
      <c r="AN27" s="82">
        <f>($AK$3+(O27+X27)*12*7.57%)*SUM(Fasering!$D$5:$D$12)</f>
        <v>2656.5513370920003</v>
      </c>
      <c r="AO27" s="5">
        <f>($AK$3+(I27+AA27)*12*7.57%)*SUM(Fasering!$D$5)</f>
        <v>0</v>
      </c>
      <c r="AP27" s="112">
        <f>($AK$3+(J27+AB27)*12*7.57%)*SUM(Fasering!$D$5:$D$7)</f>
        <v>534.21740682960581</v>
      </c>
      <c r="AQ27" s="112">
        <f>($AK$3+(K27+AC27)*12*7.57%)*SUM(Fasering!$D$5:$D$8)</f>
        <v>888.80588758210911</v>
      </c>
      <c r="AR27" s="9">
        <f>($AK$3+(L27+AD27)*12*7.57%)*SUM(Fasering!$D$5:$D$9)</f>
        <v>1278.4486851749559</v>
      </c>
      <c r="AS27" s="9">
        <f>($AK$3+(M27+AE27)*12*7.57%)*SUM(Fasering!$D$5:$D$10)</f>
        <v>1703.1457996081463</v>
      </c>
      <c r="AT27" s="9">
        <f>($AK$3+(N27+AF27)*12*7.57%)*SUM(Fasering!$D$5:$D$11)</f>
        <v>2161.8243915000344</v>
      </c>
      <c r="AU27" s="82">
        <f>($AK$3+(O27+AG27)*12*7.57%)*SUM(Fasering!$D$5:$D$12)</f>
        <v>2656.5513370920003</v>
      </c>
    </row>
    <row r="28" spans="1:47" x14ac:dyDescent="0.3">
      <c r="A28" s="32">
        <f t="shared" si="7"/>
        <v>18</v>
      </c>
      <c r="B28" s="129">
        <v>24674.75</v>
      </c>
      <c r="C28" s="130"/>
      <c r="D28" s="129">
        <f t="shared" si="0"/>
        <v>34549.584949999997</v>
      </c>
      <c r="E28" s="131">
        <f t="shared" si="1"/>
        <v>856.4618392707963</v>
      </c>
      <c r="F28" s="129">
        <f t="shared" si="2"/>
        <v>2879.1320791666662</v>
      </c>
      <c r="G28" s="131">
        <f t="shared" si="8"/>
        <v>71.371819939233021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2149.8088614477019</v>
      </c>
      <c r="K28" s="61">
        <f>GEW!$E$12+($F28-GEW!$E$12)*SUM(Fasering!$D$5:$D$8)</f>
        <v>2295.7391155814894</v>
      </c>
      <c r="L28" s="61">
        <f>GEW!$E$12+($F28-GEW!$E$12)*SUM(Fasering!$D$5:$D$9)</f>
        <v>2441.6693697152768</v>
      </c>
      <c r="M28" s="61">
        <f>GEW!$E$12+($F28-GEW!$E$12)*SUM(Fasering!$D$5:$D$10)</f>
        <v>2587.5996238490648</v>
      </c>
      <c r="N28" s="61">
        <f>GEW!$E$12+($F28-GEW!$E$12)*SUM(Fasering!$D$5:$D$11)</f>
        <v>2733.2018250328788</v>
      </c>
      <c r="O28" s="73">
        <f>GEW!$E$12+($F28-GEW!$E$12)*SUM(Fasering!$D$5:$D$12)</f>
        <v>2879.1320791666667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540.71521207232615</v>
      </c>
      <c r="AJ28" s="112">
        <f>($AK$3+(K28+T28)*12*7.57%)*SUM(Fasering!$D$5:$D$8)</f>
        <v>904.89917146867788</v>
      </c>
      <c r="AK28" s="9">
        <f>($AK$3+(L28+U28)*12*7.57%)*SUM(Fasering!$D$5:$D$9)</f>
        <v>1308.4156360537756</v>
      </c>
      <c r="AL28" s="9">
        <f>($AK$3+(M28+V28)*12*7.57%)*SUM(Fasering!$D$5:$D$10)</f>
        <v>1751.2646058276198</v>
      </c>
      <c r="AM28" s="9">
        <f>($AK$3+(N28+W28)*12*7.57%)*SUM(Fasering!$D$5:$D$11)</f>
        <v>2232.3180205039548</v>
      </c>
      <c r="AN28" s="82">
        <f>($AK$3+(O28+X28)*12*7.57%)*SUM(Fasering!$D$5:$D$12)</f>
        <v>2753.7435807150009</v>
      </c>
      <c r="AO28" s="5">
        <f>($AK$3+(I28+AA28)*12*7.57%)*SUM(Fasering!$D$5)</f>
        <v>0</v>
      </c>
      <c r="AP28" s="112">
        <f>($AK$3+(J28+AB28)*12*7.57%)*SUM(Fasering!$D$5:$D$7)</f>
        <v>540.71521207232615</v>
      </c>
      <c r="AQ28" s="112">
        <f>($AK$3+(K28+AC28)*12*7.57%)*SUM(Fasering!$D$5:$D$8)</f>
        <v>904.89917146867788</v>
      </c>
      <c r="AR28" s="9">
        <f>($AK$3+(L28+AD28)*12*7.57%)*SUM(Fasering!$D$5:$D$9)</f>
        <v>1308.4156360537756</v>
      </c>
      <c r="AS28" s="9">
        <f>($AK$3+(M28+AE28)*12*7.57%)*SUM(Fasering!$D$5:$D$10)</f>
        <v>1751.2646058276198</v>
      </c>
      <c r="AT28" s="9">
        <f>($AK$3+(N28+AF28)*12*7.57%)*SUM(Fasering!$D$5:$D$11)</f>
        <v>2232.3180205039548</v>
      </c>
      <c r="AU28" s="82">
        <f>($AK$3+(O28+AG28)*12*7.57%)*SUM(Fasering!$D$5:$D$12)</f>
        <v>2753.7435807150009</v>
      </c>
    </row>
    <row r="29" spans="1:47" x14ac:dyDescent="0.3">
      <c r="A29" s="32">
        <f t="shared" si="7"/>
        <v>19</v>
      </c>
      <c r="B29" s="129">
        <v>24674.75</v>
      </c>
      <c r="C29" s="130"/>
      <c r="D29" s="129">
        <f t="shared" si="0"/>
        <v>34549.584949999997</v>
      </c>
      <c r="E29" s="131">
        <f t="shared" si="1"/>
        <v>856.4618392707963</v>
      </c>
      <c r="F29" s="129">
        <f t="shared" si="2"/>
        <v>2879.1320791666662</v>
      </c>
      <c r="G29" s="131">
        <f t="shared" si="8"/>
        <v>71.371819939233021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2149.8088614477019</v>
      </c>
      <c r="K29" s="61">
        <f>GEW!$E$12+($F29-GEW!$E$12)*SUM(Fasering!$D$5:$D$8)</f>
        <v>2295.7391155814894</v>
      </c>
      <c r="L29" s="61">
        <f>GEW!$E$12+($F29-GEW!$E$12)*SUM(Fasering!$D$5:$D$9)</f>
        <v>2441.6693697152768</v>
      </c>
      <c r="M29" s="61">
        <f>GEW!$E$12+($F29-GEW!$E$12)*SUM(Fasering!$D$5:$D$10)</f>
        <v>2587.5996238490648</v>
      </c>
      <c r="N29" s="61">
        <f>GEW!$E$12+($F29-GEW!$E$12)*SUM(Fasering!$D$5:$D$11)</f>
        <v>2733.2018250328788</v>
      </c>
      <c r="O29" s="73">
        <f>GEW!$E$12+($F29-GEW!$E$12)*SUM(Fasering!$D$5:$D$12)</f>
        <v>2879.1320791666667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540.71521207232615</v>
      </c>
      <c r="AJ29" s="112">
        <f>($AK$3+(K29+T29)*12*7.57%)*SUM(Fasering!$D$5:$D$8)</f>
        <v>904.89917146867788</v>
      </c>
      <c r="AK29" s="9">
        <f>($AK$3+(L29+U29)*12*7.57%)*SUM(Fasering!$D$5:$D$9)</f>
        <v>1308.4156360537756</v>
      </c>
      <c r="AL29" s="9">
        <f>($AK$3+(M29+V29)*12*7.57%)*SUM(Fasering!$D$5:$D$10)</f>
        <v>1751.2646058276198</v>
      </c>
      <c r="AM29" s="9">
        <f>($AK$3+(N29+W29)*12*7.57%)*SUM(Fasering!$D$5:$D$11)</f>
        <v>2232.3180205039548</v>
      </c>
      <c r="AN29" s="82">
        <f>($AK$3+(O29+X29)*12*7.57%)*SUM(Fasering!$D$5:$D$12)</f>
        <v>2753.7435807150009</v>
      </c>
      <c r="AO29" s="5">
        <f>($AK$3+(I29+AA29)*12*7.57%)*SUM(Fasering!$D$5)</f>
        <v>0</v>
      </c>
      <c r="AP29" s="112">
        <f>($AK$3+(J29+AB29)*12*7.57%)*SUM(Fasering!$D$5:$D$7)</f>
        <v>540.71521207232615</v>
      </c>
      <c r="AQ29" s="112">
        <f>($AK$3+(K29+AC29)*12*7.57%)*SUM(Fasering!$D$5:$D$8)</f>
        <v>904.89917146867788</v>
      </c>
      <c r="AR29" s="9">
        <f>($AK$3+(L29+AD29)*12*7.57%)*SUM(Fasering!$D$5:$D$9)</f>
        <v>1308.4156360537756</v>
      </c>
      <c r="AS29" s="9">
        <f>($AK$3+(M29+AE29)*12*7.57%)*SUM(Fasering!$D$5:$D$10)</f>
        <v>1751.2646058276198</v>
      </c>
      <c r="AT29" s="9">
        <f>($AK$3+(N29+AF29)*12*7.57%)*SUM(Fasering!$D$5:$D$11)</f>
        <v>2232.3180205039548</v>
      </c>
      <c r="AU29" s="82">
        <f>($AK$3+(O29+AG29)*12*7.57%)*SUM(Fasering!$D$5:$D$12)</f>
        <v>2753.7435807150009</v>
      </c>
    </row>
    <row r="30" spans="1:47" x14ac:dyDescent="0.3">
      <c r="A30" s="32">
        <f t="shared" si="7"/>
        <v>20</v>
      </c>
      <c r="B30" s="129">
        <v>25591.74</v>
      </c>
      <c r="C30" s="130"/>
      <c r="D30" s="129">
        <f t="shared" si="0"/>
        <v>35833.554347999998</v>
      </c>
      <c r="E30" s="131">
        <f t="shared" si="1"/>
        <v>888.29060924791577</v>
      </c>
      <c r="F30" s="129">
        <f t="shared" si="2"/>
        <v>2986.1295289999998</v>
      </c>
      <c r="G30" s="131">
        <f t="shared" si="8"/>
        <v>74.024217437326314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2177.4745171677218</v>
      </c>
      <c r="K30" s="61">
        <f>GEW!$E$12+($F30-GEW!$E$12)*SUM(Fasering!$D$5:$D$8)</f>
        <v>2339.2782668856116</v>
      </c>
      <c r="L30" s="61">
        <f>GEW!$E$12+($F30-GEW!$E$12)*SUM(Fasering!$D$5:$D$9)</f>
        <v>2501.0820166035014</v>
      </c>
      <c r="M30" s="61">
        <f>GEW!$E$12+($F30-GEW!$E$12)*SUM(Fasering!$D$5:$D$10)</f>
        <v>2662.8857663213912</v>
      </c>
      <c r="N30" s="61">
        <f>GEW!$E$12+($F30-GEW!$E$12)*SUM(Fasering!$D$5:$D$11)</f>
        <v>2824.3257792821105</v>
      </c>
      <c r="O30" s="73">
        <f>GEW!$E$12+($F30-GEW!$E$12)*SUM(Fasering!$D$5:$D$12)</f>
        <v>2986.1295289999998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547.21330076802622</v>
      </c>
      <c r="AJ30" s="112">
        <f>($AK$3+(K30+T30)*12*7.57%)*SUM(Fasering!$D$5:$D$8)</f>
        <v>920.99315739064173</v>
      </c>
      <c r="AK30" s="9">
        <f>($AK$3+(L30+U30)*12*7.57%)*SUM(Fasering!$D$5:$D$9)</f>
        <v>1338.3838941773038</v>
      </c>
      <c r="AL30" s="9">
        <f>($AK$3+(M30+V30)*12*7.57%)*SUM(Fasering!$D$5:$D$10)</f>
        <v>1799.385511128012</v>
      </c>
      <c r="AM30" s="9">
        <f>($AK$3+(N30+W30)*12*7.57%)*SUM(Fasering!$D$5:$D$11)</f>
        <v>2302.814724643009</v>
      </c>
      <c r="AN30" s="82">
        <f>($AK$3+(O30+X30)*12*7.57%)*SUM(Fasering!$D$5:$D$12)</f>
        <v>2850.9400641436005</v>
      </c>
      <c r="AO30" s="5">
        <f>($AK$3+(I30+AA30)*12*7.57%)*SUM(Fasering!$D$5)</f>
        <v>0</v>
      </c>
      <c r="AP30" s="112">
        <f>($AK$3+(J30+AB30)*12*7.57%)*SUM(Fasering!$D$5:$D$7)</f>
        <v>547.21330076802622</v>
      </c>
      <c r="AQ30" s="112">
        <f>($AK$3+(K30+AC30)*12*7.57%)*SUM(Fasering!$D$5:$D$8)</f>
        <v>920.99315739064173</v>
      </c>
      <c r="AR30" s="9">
        <f>($AK$3+(L30+AD30)*12*7.57%)*SUM(Fasering!$D$5:$D$9)</f>
        <v>1338.3838941773038</v>
      </c>
      <c r="AS30" s="9">
        <f>($AK$3+(M30+AE30)*12*7.57%)*SUM(Fasering!$D$5:$D$10)</f>
        <v>1799.385511128012</v>
      </c>
      <c r="AT30" s="9">
        <f>($AK$3+(N30+AF30)*12*7.57%)*SUM(Fasering!$D$5:$D$11)</f>
        <v>2302.814724643009</v>
      </c>
      <c r="AU30" s="82">
        <f>($AK$3+(O30+AG30)*12*7.57%)*SUM(Fasering!$D$5:$D$12)</f>
        <v>2850.9400641436005</v>
      </c>
    </row>
    <row r="31" spans="1:47" x14ac:dyDescent="0.3">
      <c r="A31" s="32">
        <f t="shared" si="7"/>
        <v>21</v>
      </c>
      <c r="B31" s="129">
        <v>25591.74</v>
      </c>
      <c r="C31" s="130"/>
      <c r="D31" s="129">
        <f t="shared" si="0"/>
        <v>35833.554347999998</v>
      </c>
      <c r="E31" s="131">
        <f t="shared" si="1"/>
        <v>888.29060924791577</v>
      </c>
      <c r="F31" s="129">
        <f t="shared" si="2"/>
        <v>2986.1295289999998</v>
      </c>
      <c r="G31" s="131">
        <f t="shared" si="8"/>
        <v>74.024217437326314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2177.4745171677218</v>
      </c>
      <c r="K31" s="61">
        <f>GEW!$E$12+($F31-GEW!$E$12)*SUM(Fasering!$D$5:$D$8)</f>
        <v>2339.2782668856116</v>
      </c>
      <c r="L31" s="61">
        <f>GEW!$E$12+($F31-GEW!$E$12)*SUM(Fasering!$D$5:$D$9)</f>
        <v>2501.0820166035014</v>
      </c>
      <c r="M31" s="61">
        <f>GEW!$E$12+($F31-GEW!$E$12)*SUM(Fasering!$D$5:$D$10)</f>
        <v>2662.8857663213912</v>
      </c>
      <c r="N31" s="61">
        <f>GEW!$E$12+($F31-GEW!$E$12)*SUM(Fasering!$D$5:$D$11)</f>
        <v>2824.3257792821105</v>
      </c>
      <c r="O31" s="73">
        <f>GEW!$E$12+($F31-GEW!$E$12)*SUM(Fasering!$D$5:$D$12)</f>
        <v>2986.1295289999998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547.21330076802622</v>
      </c>
      <c r="AJ31" s="112">
        <f>($AK$3+(K31+T31)*12*7.57%)*SUM(Fasering!$D$5:$D$8)</f>
        <v>920.99315739064173</v>
      </c>
      <c r="AK31" s="9">
        <f>($AK$3+(L31+U31)*12*7.57%)*SUM(Fasering!$D$5:$D$9)</f>
        <v>1338.3838941773038</v>
      </c>
      <c r="AL31" s="9">
        <f>($AK$3+(M31+V31)*12*7.57%)*SUM(Fasering!$D$5:$D$10)</f>
        <v>1799.385511128012</v>
      </c>
      <c r="AM31" s="9">
        <f>($AK$3+(N31+W31)*12*7.57%)*SUM(Fasering!$D$5:$D$11)</f>
        <v>2302.814724643009</v>
      </c>
      <c r="AN31" s="82">
        <f>($AK$3+(O31+X31)*12*7.57%)*SUM(Fasering!$D$5:$D$12)</f>
        <v>2850.9400641436005</v>
      </c>
      <c r="AO31" s="5">
        <f>($AK$3+(I31+AA31)*12*7.57%)*SUM(Fasering!$D$5)</f>
        <v>0</v>
      </c>
      <c r="AP31" s="112">
        <f>($AK$3+(J31+AB31)*12*7.57%)*SUM(Fasering!$D$5:$D$7)</f>
        <v>547.21330076802622</v>
      </c>
      <c r="AQ31" s="112">
        <f>($AK$3+(K31+AC31)*12*7.57%)*SUM(Fasering!$D$5:$D$8)</f>
        <v>920.99315739064173</v>
      </c>
      <c r="AR31" s="9">
        <f>($AK$3+(L31+AD31)*12*7.57%)*SUM(Fasering!$D$5:$D$9)</f>
        <v>1338.3838941773038</v>
      </c>
      <c r="AS31" s="9">
        <f>($AK$3+(M31+AE31)*12*7.57%)*SUM(Fasering!$D$5:$D$10)</f>
        <v>1799.385511128012</v>
      </c>
      <c r="AT31" s="9">
        <f>($AK$3+(N31+AF31)*12*7.57%)*SUM(Fasering!$D$5:$D$11)</f>
        <v>2302.814724643009</v>
      </c>
      <c r="AU31" s="82">
        <f>($AK$3+(O31+AG31)*12*7.57%)*SUM(Fasering!$D$5:$D$12)</f>
        <v>2850.9400641436005</v>
      </c>
    </row>
    <row r="32" spans="1:47" x14ac:dyDescent="0.3">
      <c r="A32" s="32">
        <f t="shared" si="7"/>
        <v>22</v>
      </c>
      <c r="B32" s="129">
        <v>26508.73</v>
      </c>
      <c r="C32" s="130"/>
      <c r="D32" s="129">
        <f t="shared" si="0"/>
        <v>37117.523745999999</v>
      </c>
      <c r="E32" s="131">
        <f t="shared" si="1"/>
        <v>920.11937922503523</v>
      </c>
      <c r="F32" s="129">
        <f t="shared" si="2"/>
        <v>3093.1269788333334</v>
      </c>
      <c r="G32" s="131">
        <f t="shared" si="8"/>
        <v>76.676614935419607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2205.1401728877418</v>
      </c>
      <c r="K32" s="61">
        <f>GEW!$E$12+($F32-GEW!$E$12)*SUM(Fasering!$D$5:$D$8)</f>
        <v>2382.8174181897339</v>
      </c>
      <c r="L32" s="61">
        <f>GEW!$E$12+($F32-GEW!$E$12)*SUM(Fasering!$D$5:$D$9)</f>
        <v>2560.494663491726</v>
      </c>
      <c r="M32" s="61">
        <f>GEW!$E$12+($F32-GEW!$E$12)*SUM(Fasering!$D$5:$D$10)</f>
        <v>2738.1719087937176</v>
      </c>
      <c r="N32" s="61">
        <f>GEW!$E$12+($F32-GEW!$E$12)*SUM(Fasering!$D$5:$D$11)</f>
        <v>2915.4497335313417</v>
      </c>
      <c r="O32" s="73">
        <f>GEW!$E$12+($F32-GEW!$E$12)*SUM(Fasering!$D$5:$D$12)</f>
        <v>3093.1269788333339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553.71138946372628</v>
      </c>
      <c r="AJ32" s="112">
        <f>($AK$3+(K32+T32)*12*7.57%)*SUM(Fasering!$D$5:$D$8)</f>
        <v>937.08714331260546</v>
      </c>
      <c r="AK32" s="9">
        <f>($AK$3+(L32+U32)*12*7.57%)*SUM(Fasering!$D$5:$D$9)</f>
        <v>1368.3521523008317</v>
      </c>
      <c r="AL32" s="9">
        <f>($AK$3+(M32+V32)*12*7.57%)*SUM(Fasering!$D$5:$D$10)</f>
        <v>1847.5064164284047</v>
      </c>
      <c r="AM32" s="9">
        <f>($AK$3+(N32+W32)*12*7.57%)*SUM(Fasering!$D$5:$D$11)</f>
        <v>2373.3114287820617</v>
      </c>
      <c r="AN32" s="82">
        <f>($AK$3+(O32+X32)*12*7.57%)*SUM(Fasering!$D$5:$D$12)</f>
        <v>2948.1365475722014</v>
      </c>
      <c r="AO32" s="5">
        <f>($AK$3+(I32+AA32)*12*7.57%)*SUM(Fasering!$D$5)</f>
        <v>0</v>
      </c>
      <c r="AP32" s="112">
        <f>($AK$3+(J32+AB32)*12*7.57%)*SUM(Fasering!$D$5:$D$7)</f>
        <v>553.71138946372628</v>
      </c>
      <c r="AQ32" s="112">
        <f>($AK$3+(K32+AC32)*12*7.57%)*SUM(Fasering!$D$5:$D$8)</f>
        <v>937.08714331260546</v>
      </c>
      <c r="AR32" s="9">
        <f>($AK$3+(L32+AD32)*12*7.57%)*SUM(Fasering!$D$5:$D$9)</f>
        <v>1368.3521523008317</v>
      </c>
      <c r="AS32" s="9">
        <f>($AK$3+(M32+AE32)*12*7.57%)*SUM(Fasering!$D$5:$D$10)</f>
        <v>1847.5064164284047</v>
      </c>
      <c r="AT32" s="9">
        <f>($AK$3+(N32+AF32)*12*7.57%)*SUM(Fasering!$D$5:$D$11)</f>
        <v>2373.3114287820617</v>
      </c>
      <c r="AU32" s="82">
        <f>($AK$3+(O32+AG32)*12*7.57%)*SUM(Fasering!$D$5:$D$12)</f>
        <v>2948.1365475722014</v>
      </c>
    </row>
    <row r="33" spans="1:47" x14ac:dyDescent="0.3">
      <c r="A33" s="32">
        <f t="shared" si="7"/>
        <v>23</v>
      </c>
      <c r="B33" s="129">
        <v>27425.69</v>
      </c>
      <c r="C33" s="130"/>
      <c r="D33" s="129">
        <f t="shared" si="0"/>
        <v>38401.451137999997</v>
      </c>
      <c r="E33" s="131">
        <f t="shared" si="1"/>
        <v>951.94710790061447</v>
      </c>
      <c r="F33" s="129">
        <f t="shared" si="2"/>
        <v>3200.1209281666661</v>
      </c>
      <c r="G33" s="131">
        <f t="shared" si="8"/>
        <v>79.328925658384534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2232.804923505556</v>
      </c>
      <c r="K33" s="61">
        <f>GEW!$E$12+($F33-GEW!$E$12)*SUM(Fasering!$D$5:$D$8)</f>
        <v>2426.3551450786067</v>
      </c>
      <c r="L33" s="61">
        <f>GEW!$E$12+($F33-GEW!$E$12)*SUM(Fasering!$D$5:$D$9)</f>
        <v>2619.9053666516575</v>
      </c>
      <c r="M33" s="61">
        <f>GEW!$E$12+($F33-GEW!$E$12)*SUM(Fasering!$D$5:$D$10)</f>
        <v>2813.4555882247082</v>
      </c>
      <c r="N33" s="61">
        <f>GEW!$E$12+($F33-GEW!$E$12)*SUM(Fasering!$D$5:$D$11)</f>
        <v>3006.5707065936158</v>
      </c>
      <c r="O33" s="73">
        <f>GEW!$E$12+($F33-GEW!$E$12)*SUM(Fasering!$D$5:$D$12)</f>
        <v>3200.1209281666661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560.20926556969164</v>
      </c>
      <c r="AJ33" s="112">
        <f>($AK$3+(K33+T33)*12*7.57%)*SUM(Fasering!$D$5:$D$8)</f>
        <v>953.18060270802289</v>
      </c>
      <c r="AK33" s="9">
        <f>($AK$3+(L33+U33)*12*7.57%)*SUM(Fasering!$D$5:$D$9)</f>
        <v>1398.3194299908284</v>
      </c>
      <c r="AL33" s="9">
        <f>($AK$3+(M33+V33)*12*7.57%)*SUM(Fasering!$D$5:$D$10)</f>
        <v>1895.6257474181079</v>
      </c>
      <c r="AM33" s="9">
        <f>($AK$3+(N33+W33)*12*7.57%)*SUM(Fasering!$D$5:$D$11)</f>
        <v>2443.8058265697659</v>
      </c>
      <c r="AN33" s="82">
        <f>($AK$3+(O33+X33)*12*7.57%)*SUM(Fasering!$D$5:$D$12)</f>
        <v>3045.3298511466</v>
      </c>
      <c r="AO33" s="5">
        <f>($AK$3+(I33+AA33)*12*7.57%)*SUM(Fasering!$D$5)</f>
        <v>0</v>
      </c>
      <c r="AP33" s="112">
        <f>($AK$3+(J33+AB33)*12*7.57%)*SUM(Fasering!$D$5:$D$7)</f>
        <v>560.20926556969164</v>
      </c>
      <c r="AQ33" s="112">
        <f>($AK$3+(K33+AC33)*12*7.57%)*SUM(Fasering!$D$5:$D$8)</f>
        <v>953.18060270802289</v>
      </c>
      <c r="AR33" s="9">
        <f>($AK$3+(L33+AD33)*12*7.57%)*SUM(Fasering!$D$5:$D$9)</f>
        <v>1398.3194299908284</v>
      </c>
      <c r="AS33" s="9">
        <f>($AK$3+(M33+AE33)*12*7.57%)*SUM(Fasering!$D$5:$D$10)</f>
        <v>1895.6257474181079</v>
      </c>
      <c r="AT33" s="9">
        <f>($AK$3+(N33+AF33)*12*7.57%)*SUM(Fasering!$D$5:$D$11)</f>
        <v>2443.8058265697659</v>
      </c>
      <c r="AU33" s="82">
        <f>($AK$3+(O33+AG33)*12*7.57%)*SUM(Fasering!$D$5:$D$12)</f>
        <v>3045.3298511466</v>
      </c>
    </row>
    <row r="34" spans="1:47" x14ac:dyDescent="0.3">
      <c r="A34" s="32">
        <f t="shared" si="7"/>
        <v>24</v>
      </c>
      <c r="B34" s="129">
        <v>28342.68</v>
      </c>
      <c r="C34" s="130"/>
      <c r="D34" s="129">
        <f t="shared" si="0"/>
        <v>39685.420535999998</v>
      </c>
      <c r="E34" s="131">
        <f t="shared" si="1"/>
        <v>983.77587787773393</v>
      </c>
      <c r="F34" s="129">
        <f t="shared" si="2"/>
        <v>3307.1183779999997</v>
      </c>
      <c r="G34" s="131">
        <f t="shared" si="8"/>
        <v>81.981323156477828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2260.4705792255759</v>
      </c>
      <c r="K34" s="61">
        <f>GEW!$E$12+($F34-GEW!$E$12)*SUM(Fasering!$D$5:$D$8)</f>
        <v>2469.894296382729</v>
      </c>
      <c r="L34" s="61">
        <f>GEW!$E$12+($F34-GEW!$E$12)*SUM(Fasering!$D$5:$D$9)</f>
        <v>2679.3180135398816</v>
      </c>
      <c r="M34" s="61">
        <f>GEW!$E$12+($F34-GEW!$E$12)*SUM(Fasering!$D$5:$D$10)</f>
        <v>2888.7417306970347</v>
      </c>
      <c r="N34" s="61">
        <f>GEW!$E$12+($F34-GEW!$E$12)*SUM(Fasering!$D$5:$D$11)</f>
        <v>3097.694660842847</v>
      </c>
      <c r="O34" s="73">
        <f>GEW!$E$12+($F34-GEW!$E$12)*SUM(Fasering!$D$5:$D$12)</f>
        <v>3307.1183780000001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566.70735426539193</v>
      </c>
      <c r="AJ34" s="112">
        <f>($AK$3+(K34+T34)*12*7.57%)*SUM(Fasering!$D$5:$D$8)</f>
        <v>969.27458862998674</v>
      </c>
      <c r="AK34" s="9">
        <f>($AK$3+(L34+U34)*12*7.57%)*SUM(Fasering!$D$5:$D$9)</f>
        <v>1428.2876881143561</v>
      </c>
      <c r="AL34" s="9">
        <f>($AK$3+(M34+V34)*12*7.57%)*SUM(Fasering!$D$5:$D$10)</f>
        <v>1943.7466527185002</v>
      </c>
      <c r="AM34" s="9">
        <f>($AK$3+(N34+W34)*12*7.57%)*SUM(Fasering!$D$5:$D$11)</f>
        <v>2514.3025307088192</v>
      </c>
      <c r="AN34" s="82">
        <f>($AK$3+(O34+X34)*12*7.57%)*SUM(Fasering!$D$5:$D$12)</f>
        <v>3142.5263345752014</v>
      </c>
      <c r="AO34" s="5">
        <f>($AK$3+(I34+AA34)*12*7.57%)*SUM(Fasering!$D$5)</f>
        <v>0</v>
      </c>
      <c r="AP34" s="112">
        <f>($AK$3+(J34+AB34)*12*7.57%)*SUM(Fasering!$D$5:$D$7)</f>
        <v>566.70735426539193</v>
      </c>
      <c r="AQ34" s="112">
        <f>($AK$3+(K34+AC34)*12*7.57%)*SUM(Fasering!$D$5:$D$8)</f>
        <v>969.27458862998674</v>
      </c>
      <c r="AR34" s="9">
        <f>($AK$3+(L34+AD34)*12*7.57%)*SUM(Fasering!$D$5:$D$9)</f>
        <v>1428.2876881143561</v>
      </c>
      <c r="AS34" s="9">
        <f>($AK$3+(M34+AE34)*12*7.57%)*SUM(Fasering!$D$5:$D$10)</f>
        <v>1943.7466527185002</v>
      </c>
      <c r="AT34" s="9">
        <f>($AK$3+(N34+AF34)*12*7.57%)*SUM(Fasering!$D$5:$D$11)</f>
        <v>2514.3025307088192</v>
      </c>
      <c r="AU34" s="82">
        <f>($AK$3+(O34+AG34)*12*7.57%)*SUM(Fasering!$D$5:$D$12)</f>
        <v>3142.5263345752014</v>
      </c>
    </row>
    <row r="35" spans="1:47" x14ac:dyDescent="0.3">
      <c r="A35" s="32">
        <f t="shared" si="7"/>
        <v>25</v>
      </c>
      <c r="B35" s="129">
        <v>28342.68</v>
      </c>
      <c r="C35" s="130"/>
      <c r="D35" s="129">
        <f t="shared" si="0"/>
        <v>39685.420535999998</v>
      </c>
      <c r="E35" s="131">
        <f t="shared" si="1"/>
        <v>983.77587787773393</v>
      </c>
      <c r="F35" s="129">
        <f t="shared" si="2"/>
        <v>3307.1183779999997</v>
      </c>
      <c r="G35" s="131">
        <f t="shared" si="8"/>
        <v>81.981323156477828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2260.4705792255759</v>
      </c>
      <c r="K35" s="61">
        <f>GEW!$E$12+($F35-GEW!$E$12)*SUM(Fasering!$D$5:$D$8)</f>
        <v>2469.894296382729</v>
      </c>
      <c r="L35" s="61">
        <f>GEW!$E$12+($F35-GEW!$E$12)*SUM(Fasering!$D$5:$D$9)</f>
        <v>2679.3180135398816</v>
      </c>
      <c r="M35" s="61">
        <f>GEW!$E$12+($F35-GEW!$E$12)*SUM(Fasering!$D$5:$D$10)</f>
        <v>2888.7417306970347</v>
      </c>
      <c r="N35" s="61">
        <f>GEW!$E$12+($F35-GEW!$E$12)*SUM(Fasering!$D$5:$D$11)</f>
        <v>3097.694660842847</v>
      </c>
      <c r="O35" s="73">
        <f>GEW!$E$12+($F35-GEW!$E$12)*SUM(Fasering!$D$5:$D$12)</f>
        <v>3307.1183780000001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566.70735426539193</v>
      </c>
      <c r="AJ35" s="112">
        <f>($AK$3+(K35+T35)*12*7.57%)*SUM(Fasering!$D$5:$D$8)</f>
        <v>969.27458862998674</v>
      </c>
      <c r="AK35" s="9">
        <f>($AK$3+(L35+U35)*12*7.57%)*SUM(Fasering!$D$5:$D$9)</f>
        <v>1428.2876881143561</v>
      </c>
      <c r="AL35" s="9">
        <f>($AK$3+(M35+V35)*12*7.57%)*SUM(Fasering!$D$5:$D$10)</f>
        <v>1943.7466527185002</v>
      </c>
      <c r="AM35" s="9">
        <f>($AK$3+(N35+W35)*12*7.57%)*SUM(Fasering!$D$5:$D$11)</f>
        <v>2514.3025307088192</v>
      </c>
      <c r="AN35" s="82">
        <f>($AK$3+(O35+X35)*12*7.57%)*SUM(Fasering!$D$5:$D$12)</f>
        <v>3142.5263345752014</v>
      </c>
      <c r="AO35" s="5">
        <f>($AK$3+(I35+AA35)*12*7.57%)*SUM(Fasering!$D$5)</f>
        <v>0</v>
      </c>
      <c r="AP35" s="112">
        <f>($AK$3+(J35+AB35)*12*7.57%)*SUM(Fasering!$D$5:$D$7)</f>
        <v>566.70735426539193</v>
      </c>
      <c r="AQ35" s="112">
        <f>($AK$3+(K35+AC35)*12*7.57%)*SUM(Fasering!$D$5:$D$8)</f>
        <v>969.27458862998674</v>
      </c>
      <c r="AR35" s="9">
        <f>($AK$3+(L35+AD35)*12*7.57%)*SUM(Fasering!$D$5:$D$9)</f>
        <v>1428.2876881143561</v>
      </c>
      <c r="AS35" s="9">
        <f>($AK$3+(M35+AE35)*12*7.57%)*SUM(Fasering!$D$5:$D$10)</f>
        <v>1943.7466527185002</v>
      </c>
      <c r="AT35" s="9">
        <f>($AK$3+(N35+AF35)*12*7.57%)*SUM(Fasering!$D$5:$D$11)</f>
        <v>2514.3025307088192</v>
      </c>
      <c r="AU35" s="82">
        <f>($AK$3+(O35+AG35)*12*7.57%)*SUM(Fasering!$D$5:$D$12)</f>
        <v>3142.5263345752014</v>
      </c>
    </row>
    <row r="36" spans="1:47" x14ac:dyDescent="0.3">
      <c r="A36" s="32">
        <f t="shared" si="7"/>
        <v>26</v>
      </c>
      <c r="B36" s="129">
        <v>28342.68</v>
      </c>
      <c r="C36" s="130"/>
      <c r="D36" s="129">
        <f t="shared" si="0"/>
        <v>39685.420535999998</v>
      </c>
      <c r="E36" s="131">
        <f t="shared" si="1"/>
        <v>983.77587787773393</v>
      </c>
      <c r="F36" s="129">
        <f t="shared" si="2"/>
        <v>3307.1183779999997</v>
      </c>
      <c r="G36" s="131">
        <f t="shared" si="8"/>
        <v>81.981323156477828</v>
      </c>
      <c r="H36" s="61">
        <f>'L4'!$H$10</f>
        <v>1760.59</v>
      </c>
      <c r="I36" s="61">
        <f>GEW!$E$12+($F36-GEW!$E$12)*SUM(Fasering!$D$5)</f>
        <v>1895.469409333333</v>
      </c>
      <c r="J36" s="61">
        <f>GEW!$E$12+($F36-GEW!$E$12)*SUM(Fasering!$D$5:$D$7)</f>
        <v>2260.4705792255759</v>
      </c>
      <c r="K36" s="61">
        <f>GEW!$E$12+($F36-GEW!$E$12)*SUM(Fasering!$D$5:$D$8)</f>
        <v>2469.894296382729</v>
      </c>
      <c r="L36" s="61">
        <f>GEW!$E$12+($F36-GEW!$E$12)*SUM(Fasering!$D$5:$D$9)</f>
        <v>2679.3180135398816</v>
      </c>
      <c r="M36" s="61">
        <f>GEW!$E$12+($F36-GEW!$E$12)*SUM(Fasering!$D$5:$D$10)</f>
        <v>2888.7417306970347</v>
      </c>
      <c r="N36" s="61">
        <f>GEW!$E$12+($F36-GEW!$E$12)*SUM(Fasering!$D$5:$D$11)</f>
        <v>3097.694660842847</v>
      </c>
      <c r="O36" s="73">
        <f>GEW!$E$12+($F36-GEW!$E$12)*SUM(Fasering!$D$5:$D$12)</f>
        <v>3307.1183780000001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5"/>
        <v>0</v>
      </c>
      <c r="Z36" s="131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566.70735426539193</v>
      </c>
      <c r="AJ36" s="112">
        <f>($AK$3+(K36+T36)*12*7.57%)*SUM(Fasering!$D$5:$D$8)</f>
        <v>969.27458862998674</v>
      </c>
      <c r="AK36" s="9">
        <f>($AK$3+(L36+U36)*12*7.57%)*SUM(Fasering!$D$5:$D$9)</f>
        <v>1428.2876881143561</v>
      </c>
      <c r="AL36" s="9">
        <f>($AK$3+(M36+V36)*12*7.57%)*SUM(Fasering!$D$5:$D$10)</f>
        <v>1943.7466527185002</v>
      </c>
      <c r="AM36" s="9">
        <f>($AK$3+(N36+W36)*12*7.57%)*SUM(Fasering!$D$5:$D$11)</f>
        <v>2514.3025307088192</v>
      </c>
      <c r="AN36" s="82">
        <f>($AK$3+(O36+X36)*12*7.57%)*SUM(Fasering!$D$5:$D$12)</f>
        <v>3142.5263345752014</v>
      </c>
      <c r="AO36" s="5">
        <f>($AK$3+(I36+AA36)*12*7.57%)*SUM(Fasering!$D$5)</f>
        <v>0</v>
      </c>
      <c r="AP36" s="112">
        <f>($AK$3+(J36+AB36)*12*7.57%)*SUM(Fasering!$D$5:$D$7)</f>
        <v>566.70735426539193</v>
      </c>
      <c r="AQ36" s="112">
        <f>($AK$3+(K36+AC36)*12*7.57%)*SUM(Fasering!$D$5:$D$8)</f>
        <v>969.27458862998674</v>
      </c>
      <c r="AR36" s="9">
        <f>($AK$3+(L36+AD36)*12*7.57%)*SUM(Fasering!$D$5:$D$9)</f>
        <v>1428.2876881143561</v>
      </c>
      <c r="AS36" s="9">
        <f>($AK$3+(M36+AE36)*12*7.57%)*SUM(Fasering!$D$5:$D$10)</f>
        <v>1943.7466527185002</v>
      </c>
      <c r="AT36" s="9">
        <f>($AK$3+(N36+AF36)*12*7.57%)*SUM(Fasering!$D$5:$D$11)</f>
        <v>2514.3025307088192</v>
      </c>
      <c r="AU36" s="82">
        <f>($AK$3+(O36+AG36)*12*7.57%)*SUM(Fasering!$D$5:$D$12)</f>
        <v>3142.5263345752014</v>
      </c>
    </row>
    <row r="37" spans="1:47" x14ac:dyDescent="0.3">
      <c r="A37" s="32">
        <f t="shared" si="7"/>
        <v>27</v>
      </c>
      <c r="B37" s="129">
        <v>28342.68</v>
      </c>
      <c r="C37" s="130"/>
      <c r="D37" s="129">
        <f t="shared" si="0"/>
        <v>39685.420535999998</v>
      </c>
      <c r="E37" s="131">
        <f t="shared" si="1"/>
        <v>983.77587787773393</v>
      </c>
      <c r="F37" s="129">
        <f t="shared" si="2"/>
        <v>3307.1183779999997</v>
      </c>
      <c r="G37" s="131">
        <f t="shared" si="8"/>
        <v>81.981323156477828</v>
      </c>
      <c r="H37" s="61">
        <f>'L4'!$H$10</f>
        <v>1760.59</v>
      </c>
      <c r="I37" s="61">
        <f>GEW!$E$12+($F37-GEW!$E$12)*SUM(Fasering!$D$5)</f>
        <v>1895.469409333333</v>
      </c>
      <c r="J37" s="61">
        <f>GEW!$E$12+($F37-GEW!$E$12)*SUM(Fasering!$D$5:$D$7)</f>
        <v>2260.4705792255759</v>
      </c>
      <c r="K37" s="61">
        <f>GEW!$E$12+($F37-GEW!$E$12)*SUM(Fasering!$D$5:$D$8)</f>
        <v>2469.894296382729</v>
      </c>
      <c r="L37" s="61">
        <f>GEW!$E$12+($F37-GEW!$E$12)*SUM(Fasering!$D$5:$D$9)</f>
        <v>2679.3180135398816</v>
      </c>
      <c r="M37" s="61">
        <f>GEW!$E$12+($F37-GEW!$E$12)*SUM(Fasering!$D$5:$D$10)</f>
        <v>2888.7417306970347</v>
      </c>
      <c r="N37" s="61">
        <f>GEW!$E$12+($F37-GEW!$E$12)*SUM(Fasering!$D$5:$D$11)</f>
        <v>3097.694660842847</v>
      </c>
      <c r="O37" s="73">
        <f>GEW!$E$12+($F37-GEW!$E$12)*SUM(Fasering!$D$5:$D$12)</f>
        <v>3307.1183780000001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5"/>
        <v>0</v>
      </c>
      <c r="Z37" s="131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566.70735426539193</v>
      </c>
      <c r="AJ37" s="112">
        <f>($AK$3+(K37+T37)*12*7.57%)*SUM(Fasering!$D$5:$D$8)</f>
        <v>969.27458862998674</v>
      </c>
      <c r="AK37" s="9">
        <f>($AK$3+(L37+U37)*12*7.57%)*SUM(Fasering!$D$5:$D$9)</f>
        <v>1428.2876881143561</v>
      </c>
      <c r="AL37" s="9">
        <f>($AK$3+(M37+V37)*12*7.57%)*SUM(Fasering!$D$5:$D$10)</f>
        <v>1943.7466527185002</v>
      </c>
      <c r="AM37" s="9">
        <f>($AK$3+(N37+W37)*12*7.57%)*SUM(Fasering!$D$5:$D$11)</f>
        <v>2514.3025307088192</v>
      </c>
      <c r="AN37" s="82">
        <f>($AK$3+(O37+X37)*12*7.57%)*SUM(Fasering!$D$5:$D$12)</f>
        <v>3142.5263345752014</v>
      </c>
      <c r="AO37" s="5">
        <f>($AK$3+(I37+AA37)*12*7.57%)*SUM(Fasering!$D$5)</f>
        <v>0</v>
      </c>
      <c r="AP37" s="112">
        <f>($AK$3+(J37+AB37)*12*7.57%)*SUM(Fasering!$D$5:$D$7)</f>
        <v>566.70735426539193</v>
      </c>
      <c r="AQ37" s="112">
        <f>($AK$3+(K37+AC37)*12*7.57%)*SUM(Fasering!$D$5:$D$8)</f>
        <v>969.27458862998674</v>
      </c>
      <c r="AR37" s="9">
        <f>($AK$3+(L37+AD37)*12*7.57%)*SUM(Fasering!$D$5:$D$9)</f>
        <v>1428.2876881143561</v>
      </c>
      <c r="AS37" s="9">
        <f>($AK$3+(M37+AE37)*12*7.57%)*SUM(Fasering!$D$5:$D$10)</f>
        <v>1943.7466527185002</v>
      </c>
      <c r="AT37" s="9">
        <f>($AK$3+(N37+AF37)*12*7.57%)*SUM(Fasering!$D$5:$D$11)</f>
        <v>2514.3025307088192</v>
      </c>
      <c r="AU37" s="82">
        <f>($AK$3+(O37+AG37)*12*7.57%)*SUM(Fasering!$D$5:$D$12)</f>
        <v>3142.5263345752014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P35:Q35"/>
    <mergeCell ref="Y35:Z35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8"/>
  <sheetViews>
    <sheetView zoomScale="80" zoomScaleNormal="80" workbookViewId="0">
      <selection activeCell="AO34" sqref="AO34"/>
    </sheetView>
  </sheetViews>
  <sheetFormatPr defaultRowHeight="15" x14ac:dyDescent="0.3"/>
  <cols>
    <col min="1" max="1" width="3.2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51</v>
      </c>
      <c r="B1" s="21" t="s">
        <v>19</v>
      </c>
      <c r="C1" s="21" t="s">
        <v>52</v>
      </c>
      <c r="D1" s="21"/>
      <c r="E1" s="22"/>
      <c r="G1" s="56"/>
      <c r="H1" s="56"/>
      <c r="I1" s="56"/>
      <c r="J1" s="86"/>
      <c r="L1" s="98" t="str">
        <f>D8</f>
        <v>bedragen geldig  voor periode vanaf 10/2021 - let wel: vast bedrag eindejaarspremie = bedrag voor indexatie in november 2021!</v>
      </c>
      <c r="O1" s="24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/>
      <c r="J2" s="76"/>
      <c r="AH2" s="76" t="str">
        <f>'L4'!$AH$2</f>
        <v xml:space="preserve"> eindejaarspremie (vast geïndexeerd bedrag =  bedrag VOOR indexatie in november 2021!):</v>
      </c>
      <c r="AI2" s="76"/>
      <c r="AK2"/>
      <c r="AL2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/>
      <c r="J3" s="76"/>
      <c r="N3" s="23" t="s">
        <v>21</v>
      </c>
      <c r="O3" s="68">
        <f>'L4'!O3</f>
        <v>1.4001999999999999</v>
      </c>
      <c r="AH3" s="77" t="s">
        <v>92</v>
      </c>
      <c r="AI3" s="76"/>
      <c r="AK3" s="78">
        <f>'L4'!$AK$3</f>
        <v>138.34</v>
      </c>
      <c r="AL3"/>
    </row>
    <row r="4" spans="1:47" s="23" customFormat="1" ht="16.5" x14ac:dyDescent="0.3">
      <c r="A4" s="21"/>
      <c r="B4" s="21"/>
      <c r="C4" s="21"/>
      <c r="D4" s="21"/>
      <c r="E4"/>
      <c r="F4"/>
      <c r="G4"/>
      <c r="H4"/>
      <c r="I4"/>
      <c r="J4" s="76"/>
      <c r="V4" s="25"/>
      <c r="AH4" s="77" t="s">
        <v>47</v>
      </c>
      <c r="AI4" s="76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17037.73</v>
      </c>
      <c r="C10" s="130"/>
      <c r="D10" s="129">
        <f t="shared" ref="D10:D37" si="0">B10*$O$3</f>
        <v>23856.229545999999</v>
      </c>
      <c r="E10" s="131">
        <f t="shared" ref="E10:E37" si="1">D10/40.3399</f>
        <v>591.38048299574359</v>
      </c>
      <c r="F10" s="134">
        <f t="shared" ref="F10:F37" si="2">B10/12*$O$3</f>
        <v>1988.0191288333331</v>
      </c>
      <c r="G10" s="135"/>
      <c r="H10" s="61">
        <f>'L4'!$H$10</f>
        <v>1760.59</v>
      </c>
      <c r="I10" s="61">
        <f>GEW!$E$12+($F10-GEW!$E$12)*SUM(Fasering!$D$5)</f>
        <v>1895.469409333333</v>
      </c>
      <c r="J10" s="61">
        <f>GEW!$E$12+($F10-GEW!$E$12)*SUM(Fasering!$D$5:$D$7)</f>
        <v>1919.3994065497129</v>
      </c>
      <c r="K10" s="61">
        <f>GEW!$E$12+($F10-GEW!$E$12)*SUM(Fasering!$D$5:$D$8)</f>
        <v>1933.129524100005</v>
      </c>
      <c r="L10" s="61">
        <f>GEW!$E$12+($F10-GEW!$E$12)*SUM(Fasering!$D$5:$D$9)</f>
        <v>1946.8596416502971</v>
      </c>
      <c r="M10" s="61">
        <f>GEW!$E$12+($F10-GEW!$E$12)*SUM(Fasering!$D$5:$D$10)</f>
        <v>1960.589759200589</v>
      </c>
      <c r="N10" s="61">
        <f>GEW!$E$12+($F10-GEW!$E$12)*SUM(Fasering!$D$5:$D$11)</f>
        <v>1974.289011283041</v>
      </c>
      <c r="O10" s="73">
        <f>GEW!$E$12+($F10-GEW!$E$12)*SUM(Fasering!$D$5:$D$12)</f>
        <v>1988.0191288333331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106.53538383333331</v>
      </c>
      <c r="Q10" s="135">
        <f t="shared" ref="Q10:Q37" si="4">P10/40.3399</f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72">
        <f>$P10*SUM(Fasering!$D$5:$D$12)</f>
        <v>106.53538383333334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53.267108499999992</v>
      </c>
      <c r="Z10" s="135">
        <f t="shared" ref="Z10:Z37" si="6">Y10/40.3399</f>
        <v>1.320457128054358</v>
      </c>
      <c r="AA10" s="71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72">
        <f>$Y10*SUM(Fasering!$D$5:$D$12)</f>
        <v>53.267108500000006</v>
      </c>
      <c r="AH10" s="5">
        <f>($AK$3+(I10+R10)*12*7.57%)*SUM(Fasering!$D$5)</f>
        <v>0</v>
      </c>
      <c r="AI10" s="112">
        <f>($AK$3+(J10+S10)*12*7.57%)*SUM(Fasering!$D$5:$D$7)</f>
        <v>493.06683705296871</v>
      </c>
      <c r="AJ10" s="112">
        <f>($AK$3+(K10+T10)*12*7.57%)*SUM(Fasering!$D$5:$D$8)</f>
        <v>786.88719707481835</v>
      </c>
      <c r="AK10" s="9">
        <f>($AK$3+(L10+U10)*12*7.57%)*SUM(Fasering!$D$5:$D$9)</f>
        <v>1088.6681274222526</v>
      </c>
      <c r="AL10" s="9">
        <f>($AK$3+(M10+V10)*12*7.57%)*SUM(Fasering!$D$5:$D$10)</f>
        <v>1398.4096280952708</v>
      </c>
      <c r="AM10" s="9">
        <f>($AK$3+(N10+W10)*12*7.57%)*SUM(Fasering!$D$5:$D$11)</f>
        <v>1715.3885734391506</v>
      </c>
      <c r="AN10" s="82">
        <f>($AK$3+(O10+X10)*12*7.57%)*SUM(Fasering!$D$5:$D$12)</f>
        <v>2041.0333193064005</v>
      </c>
      <c r="AO10" s="5">
        <f>($AK$3+(I10+AA10)*12*7.57%)*SUM(Fasering!$D$5)</f>
        <v>0</v>
      </c>
      <c r="AP10" s="112">
        <f>($AK$3+(J10+AB10)*12*7.57%)*SUM(Fasering!$D$5:$D$7)</f>
        <v>489.83178819598987</v>
      </c>
      <c r="AQ10" s="112">
        <f>($AK$3+(K10+AC10)*12*7.57%)*SUM(Fasering!$D$5:$D$8)</f>
        <v>778.87486711146551</v>
      </c>
      <c r="AR10" s="9">
        <f>($AK$3+(L10+AD10)*12*7.57%)*SUM(Fasering!$D$5:$D$9)</f>
        <v>1073.7485435679541</v>
      </c>
      <c r="AS10" s="9">
        <f>($AK$3+(M10+AE10)*12*7.57%)*SUM(Fasering!$D$5:$D$10)</f>
        <v>1374.4528175654557</v>
      </c>
      <c r="AT10" s="9">
        <f>($AK$3+(N10+AF10)*12*7.57%)*SUM(Fasering!$D$5:$D$11)</f>
        <v>1680.2920561668129</v>
      </c>
      <c r="AU10" s="82">
        <f>($AK$3+(O10+AG10)*12*7.57%)*SUM(Fasering!$D$5:$D$12)</f>
        <v>1992.6444179936002</v>
      </c>
    </row>
    <row r="11" spans="1:47" x14ac:dyDescent="0.3">
      <c r="A11" s="32">
        <f t="shared" ref="A11:A37" si="7">+A10+1</f>
        <v>1</v>
      </c>
      <c r="B11" s="129">
        <v>17736.689999999999</v>
      </c>
      <c r="C11" s="130"/>
      <c r="D11" s="129">
        <f t="shared" si="0"/>
        <v>24834.913337999995</v>
      </c>
      <c r="E11" s="131">
        <f t="shared" si="1"/>
        <v>615.64142047947553</v>
      </c>
      <c r="F11" s="134">
        <f t="shared" si="2"/>
        <v>2069.5761114999996</v>
      </c>
      <c r="G11" s="135">
        <f t="shared" ref="G11:G37" si="8">F11/40.3399</f>
        <v>51.303451706622958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1940.4870811394742</v>
      </c>
      <c r="K11" s="61">
        <f>GEW!$E$12+($F11-GEW!$E$12)*SUM(Fasering!$D$5:$D$8)</f>
        <v>1966.3165001799287</v>
      </c>
      <c r="L11" s="61">
        <f>GEW!$E$12+($F11-GEW!$E$12)*SUM(Fasering!$D$5:$D$9)</f>
        <v>1992.1459192203829</v>
      </c>
      <c r="M11" s="61">
        <f>GEW!$E$12+($F11-GEW!$E$12)*SUM(Fasering!$D$5:$D$10)</f>
        <v>2017.9753382608374</v>
      </c>
      <c r="N11" s="61">
        <f>GEW!$E$12+($F11-GEW!$E$12)*SUM(Fasering!$D$5:$D$11)</f>
        <v>2043.7466924595451</v>
      </c>
      <c r="O11" s="73">
        <f>GEW!$E$12+($F11-GEW!$E$12)*SUM(Fasering!$D$5:$D$12)</f>
        <v>2069.5761114999996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72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71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72">
        <f>$Y11*SUM(Fasering!$D$5:$D$12)</f>
        <v>53.267108500000006</v>
      </c>
      <c r="AH11" s="5">
        <f>($AK$3+(I11+R11)*12*7.57%)*SUM(Fasering!$D$5)</f>
        <v>0</v>
      </c>
      <c r="AI11" s="112">
        <f>($AK$3+(J11+S11)*12*7.57%)*SUM(Fasering!$D$5:$D$7)</f>
        <v>498.01989441973012</v>
      </c>
      <c r="AJ11" s="112">
        <f>($AK$3+(K11+T11)*12*7.57%)*SUM(Fasering!$D$5:$D$8)</f>
        <v>799.15456356738184</v>
      </c>
      <c r="AK11" s="9">
        <f>($AK$3+(L11+U11)*12*7.57%)*SUM(Fasering!$D$5:$D$9)</f>
        <v>1111.5109214527447</v>
      </c>
      <c r="AL11" s="9">
        <f>($AK$3+(M11+V11)*12*7.57%)*SUM(Fasering!$D$5:$D$10)</f>
        <v>1435.0889680758185</v>
      </c>
      <c r="AM11" s="9">
        <f>($AK$3+(N11+W11)*12*7.57%)*SUM(Fasering!$D$5:$D$11)</f>
        <v>1769.1234847522871</v>
      </c>
      <c r="AN11" s="82">
        <f>($AK$3+(O11+X11)*12*7.57%)*SUM(Fasering!$D$5:$D$12)</f>
        <v>2115.1196823608007</v>
      </c>
      <c r="AO11" s="5">
        <f>($AK$3+(I11+AA11)*12*7.57%)*SUM(Fasering!$D$5)</f>
        <v>0</v>
      </c>
      <c r="AP11" s="112">
        <f>($AK$3+(J11+AB11)*12*7.57%)*SUM(Fasering!$D$5:$D$7)</f>
        <v>494.78484556275117</v>
      </c>
      <c r="AQ11" s="112">
        <f>($AK$3+(K11+AC11)*12*7.57%)*SUM(Fasering!$D$5:$D$8)</f>
        <v>791.142233604029</v>
      </c>
      <c r="AR11" s="9">
        <f>($AK$3+(L11+AD11)*12*7.57%)*SUM(Fasering!$D$5:$D$9)</f>
        <v>1096.5913375984464</v>
      </c>
      <c r="AS11" s="9">
        <f>($AK$3+(M11+AE11)*12*7.57%)*SUM(Fasering!$D$5:$D$10)</f>
        <v>1411.1321575460033</v>
      </c>
      <c r="AT11" s="9">
        <f>($AK$3+(N11+AF11)*12*7.57%)*SUM(Fasering!$D$5:$D$11)</f>
        <v>1734.0269674799495</v>
      </c>
      <c r="AU11" s="82">
        <f>($AK$3+(O11+AG11)*12*7.57%)*SUM(Fasering!$D$5:$D$12)</f>
        <v>2066.7307810480002</v>
      </c>
    </row>
    <row r="12" spans="1:47" x14ac:dyDescent="0.3">
      <c r="A12" s="32">
        <f t="shared" si="7"/>
        <v>2</v>
      </c>
      <c r="B12" s="129">
        <v>18435.650000000001</v>
      </c>
      <c r="C12" s="130"/>
      <c r="D12" s="129">
        <f t="shared" si="0"/>
        <v>25813.597129999998</v>
      </c>
      <c r="E12" s="131">
        <f t="shared" si="1"/>
        <v>639.90235796320758</v>
      </c>
      <c r="F12" s="134">
        <f t="shared" si="2"/>
        <v>2151.1330941666665</v>
      </c>
      <c r="G12" s="135">
        <f t="shared" si="8"/>
        <v>53.32519649693397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1961.5747557292354</v>
      </c>
      <c r="K12" s="61">
        <f>GEW!$E$12+($F12-GEW!$E$12)*SUM(Fasering!$D$5:$D$8)</f>
        <v>1999.5034762598523</v>
      </c>
      <c r="L12" s="61">
        <f>GEW!$E$12+($F12-GEW!$E$12)*SUM(Fasering!$D$5:$D$9)</f>
        <v>2037.4321967904691</v>
      </c>
      <c r="M12" s="61">
        <f>GEW!$E$12+($F12-GEW!$E$12)*SUM(Fasering!$D$5:$D$10)</f>
        <v>2075.3609173210862</v>
      </c>
      <c r="N12" s="61">
        <f>GEW!$E$12+($F12-GEW!$E$12)*SUM(Fasering!$D$5:$D$11)</f>
        <v>2113.2043736360497</v>
      </c>
      <c r="O12" s="73">
        <f>GEW!$E$12+($F12-GEW!$E$12)*SUM(Fasering!$D$5:$D$12)</f>
        <v>2151.1330941666665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72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71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72">
        <f>$Y12*SUM(Fasering!$D$5:$D$12)</f>
        <v>53.267108500000006</v>
      </c>
      <c r="AH12" s="5">
        <f>($AK$3+(I12+R12)*12*7.57%)*SUM(Fasering!$D$5)</f>
        <v>0</v>
      </c>
      <c r="AI12" s="112">
        <f>($AK$3+(J12+S12)*12*7.57%)*SUM(Fasering!$D$5:$D$7)</f>
        <v>502.97295178649154</v>
      </c>
      <c r="AJ12" s="112">
        <f>($AK$3+(K12+T12)*12*7.57%)*SUM(Fasering!$D$5:$D$8)</f>
        <v>811.42193005994534</v>
      </c>
      <c r="AK12" s="9">
        <f>($AK$3+(L12+U12)*12*7.57%)*SUM(Fasering!$D$5:$D$9)</f>
        <v>1134.3537154832368</v>
      </c>
      <c r="AL12" s="9">
        <f>($AK$3+(M12+V12)*12*7.57%)*SUM(Fasering!$D$5:$D$10)</f>
        <v>1471.7683080563663</v>
      </c>
      <c r="AM12" s="9">
        <f>($AK$3+(N12+W12)*12*7.57%)*SUM(Fasering!$D$5:$D$11)</f>
        <v>1822.8583960654232</v>
      </c>
      <c r="AN12" s="82">
        <f>($AK$3+(O12+X12)*12*7.57%)*SUM(Fasering!$D$5:$D$12)</f>
        <v>2189.2060454152011</v>
      </c>
      <c r="AO12" s="5">
        <f>($AK$3+(I12+AA12)*12*7.57%)*SUM(Fasering!$D$5)</f>
        <v>0</v>
      </c>
      <c r="AP12" s="112">
        <f>($AK$3+(J12+AB12)*12*7.57%)*SUM(Fasering!$D$5:$D$7)</f>
        <v>499.7379029295127</v>
      </c>
      <c r="AQ12" s="112">
        <f>($AK$3+(K12+AC12)*12*7.57%)*SUM(Fasering!$D$5:$D$8)</f>
        <v>803.4096000965925</v>
      </c>
      <c r="AR12" s="9">
        <f>($AK$3+(L12+AD12)*12*7.57%)*SUM(Fasering!$D$5:$D$9)</f>
        <v>1119.4341316289385</v>
      </c>
      <c r="AS12" s="9">
        <f>($AK$3+(M12+AE12)*12*7.57%)*SUM(Fasering!$D$5:$D$10)</f>
        <v>1447.8114975265514</v>
      </c>
      <c r="AT12" s="9">
        <f>($AK$3+(N12+AF12)*12*7.57%)*SUM(Fasering!$D$5:$D$11)</f>
        <v>1787.7618787930865</v>
      </c>
      <c r="AU12" s="82">
        <f>($AK$3+(O12+AG12)*12*7.57%)*SUM(Fasering!$D$5:$D$12)</f>
        <v>2140.8171441024006</v>
      </c>
    </row>
    <row r="13" spans="1:47" x14ac:dyDescent="0.3">
      <c r="A13" s="32">
        <f t="shared" si="7"/>
        <v>3</v>
      </c>
      <c r="B13" s="129">
        <v>19134.62</v>
      </c>
      <c r="C13" s="130"/>
      <c r="D13" s="129">
        <f t="shared" si="0"/>
        <v>26792.294923999998</v>
      </c>
      <c r="E13" s="131">
        <f t="shared" si="1"/>
        <v>664.16364254745292</v>
      </c>
      <c r="F13" s="134">
        <f t="shared" si="2"/>
        <v>2232.6912436666662</v>
      </c>
      <c r="G13" s="135">
        <f t="shared" si="8"/>
        <v>55.346970212287737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1982.6627320197319</v>
      </c>
      <c r="K13" s="61">
        <f>GEW!$E$12+($F13-GEW!$E$12)*SUM(Fasering!$D$5:$D$8)</f>
        <v>2032.6909271448587</v>
      </c>
      <c r="L13" s="61">
        <f>GEW!$E$12+($F13-GEW!$E$12)*SUM(Fasering!$D$5:$D$9)</f>
        <v>2082.7191222699857</v>
      </c>
      <c r="M13" s="61">
        <f>GEW!$E$12+($F13-GEW!$E$12)*SUM(Fasering!$D$5:$D$10)</f>
        <v>2132.7473173951125</v>
      </c>
      <c r="N13" s="61">
        <f>GEW!$E$12+($F13-GEW!$E$12)*SUM(Fasering!$D$5:$D$11)</f>
        <v>2182.6630485415394</v>
      </c>
      <c r="O13" s="73">
        <f>GEW!$E$12+($F13-GEW!$E$12)*SUM(Fasering!$D$5:$D$12)</f>
        <v>2232.6912436666662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72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71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72">
        <f>$Y13*SUM(Fasering!$D$5:$D$12)</f>
        <v>53.267108500000006</v>
      </c>
      <c r="AH13" s="5">
        <f>($AK$3+(I13+R13)*12*7.57%)*SUM(Fasering!$D$5)</f>
        <v>0</v>
      </c>
      <c r="AI13" s="112">
        <f>($AK$3+(J13+S13)*12*7.57%)*SUM(Fasering!$D$5:$D$7)</f>
        <v>507.92608001649785</v>
      </c>
      <c r="AJ13" s="112">
        <f>($AK$3+(K13+T13)*12*7.57%)*SUM(Fasering!$D$5:$D$8)</f>
        <v>823.68947206135749</v>
      </c>
      <c r="AK13" s="9">
        <f>($AK$3+(L13+U13)*12*7.57%)*SUM(Fasering!$D$5:$D$9)</f>
        <v>1157.1968363249061</v>
      </c>
      <c r="AL13" s="9">
        <f>($AK$3+(M13+V13)*12*7.57%)*SUM(Fasering!$D$5:$D$10)</f>
        <v>1508.4481728071432</v>
      </c>
      <c r="AM13" s="9">
        <f>($AK$3+(N13+W13)*12*7.57%)*SUM(Fasering!$D$5:$D$11)</f>
        <v>1876.5940761623431</v>
      </c>
      <c r="AN13" s="82">
        <f>($AK$3+(O13+X13)*12*7.57%)*SUM(Fasering!$D$5:$D$12)</f>
        <v>2263.2934684210004</v>
      </c>
      <c r="AO13" s="5">
        <f>($AK$3+(I13+AA13)*12*7.57%)*SUM(Fasering!$D$5)</f>
        <v>0</v>
      </c>
      <c r="AP13" s="112">
        <f>($AK$3+(J13+AB13)*12*7.57%)*SUM(Fasering!$D$5:$D$7)</f>
        <v>504.69103115951901</v>
      </c>
      <c r="AQ13" s="112">
        <f>($AK$3+(K13+AC13)*12*7.57%)*SUM(Fasering!$D$5:$D$8)</f>
        <v>815.67714209800465</v>
      </c>
      <c r="AR13" s="9">
        <f>($AK$3+(L13+AD13)*12*7.57%)*SUM(Fasering!$D$5:$D$9)</f>
        <v>1142.2772524706079</v>
      </c>
      <c r="AS13" s="9">
        <f>($AK$3+(M13+AE13)*12*7.57%)*SUM(Fasering!$D$5:$D$10)</f>
        <v>1484.4913622773286</v>
      </c>
      <c r="AT13" s="9">
        <f>($AK$3+(N13+AF13)*12*7.57%)*SUM(Fasering!$D$5:$D$11)</f>
        <v>1841.4975588900054</v>
      </c>
      <c r="AU13" s="82">
        <f>($AK$3+(O13+AG13)*12*7.57%)*SUM(Fasering!$D$5:$D$12)</f>
        <v>2214.9045671082004</v>
      </c>
    </row>
    <row r="14" spans="1:47" x14ac:dyDescent="0.3">
      <c r="A14" s="32">
        <f t="shared" si="7"/>
        <v>4</v>
      </c>
      <c r="B14" s="129">
        <v>19833.580000000002</v>
      </c>
      <c r="C14" s="130"/>
      <c r="D14" s="129">
        <f t="shared" si="0"/>
        <v>27770.978716000001</v>
      </c>
      <c r="E14" s="131">
        <f t="shared" si="1"/>
        <v>688.42458003118509</v>
      </c>
      <c r="F14" s="134">
        <f t="shared" si="2"/>
        <v>2314.2482263333332</v>
      </c>
      <c r="G14" s="135">
        <f t="shared" si="8"/>
        <v>57.368715002598748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2003.7504066094932</v>
      </c>
      <c r="K14" s="61">
        <f>GEW!$E$12+($F14-GEW!$E$12)*SUM(Fasering!$D$5:$D$8)</f>
        <v>2065.8779032247826</v>
      </c>
      <c r="L14" s="61">
        <f>GEW!$E$12+($F14-GEW!$E$12)*SUM(Fasering!$D$5:$D$9)</f>
        <v>2128.0053998400717</v>
      </c>
      <c r="M14" s="61">
        <f>GEW!$E$12+($F14-GEW!$E$12)*SUM(Fasering!$D$5:$D$10)</f>
        <v>2190.1328964553613</v>
      </c>
      <c r="N14" s="61">
        <f>GEW!$E$12+($F14-GEW!$E$12)*SUM(Fasering!$D$5:$D$11)</f>
        <v>2252.120729718044</v>
      </c>
      <c r="O14" s="73">
        <f>GEW!$E$12+($F14-GEW!$E$12)*SUM(Fasering!$D$5:$D$12)</f>
        <v>2314.2482263333332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72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71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72">
        <f>$Y14*SUM(Fasering!$D$5:$D$12)</f>
        <v>53.267108500000006</v>
      </c>
      <c r="AH14" s="5">
        <f>($AK$3+(I14+R14)*12*7.57%)*SUM(Fasering!$D$5)</f>
        <v>0</v>
      </c>
      <c r="AI14" s="112">
        <f>($AK$3+(J14+S14)*12*7.57%)*SUM(Fasering!$D$5:$D$7)</f>
        <v>512.87913738325926</v>
      </c>
      <c r="AJ14" s="112">
        <f>($AK$3+(K14+T14)*12*7.57%)*SUM(Fasering!$D$5:$D$8)</f>
        <v>835.95683855392133</v>
      </c>
      <c r="AK14" s="9">
        <f>($AK$3+(L14+U14)*12*7.57%)*SUM(Fasering!$D$5:$D$9)</f>
        <v>1180.0396303553985</v>
      </c>
      <c r="AL14" s="9">
        <f>($AK$3+(M14+V14)*12*7.57%)*SUM(Fasering!$D$5:$D$10)</f>
        <v>1545.1275127876916</v>
      </c>
      <c r="AM14" s="9">
        <f>($AK$3+(N14+W14)*12*7.57%)*SUM(Fasering!$D$5:$D$11)</f>
        <v>1930.3289874754794</v>
      </c>
      <c r="AN14" s="82">
        <f>($AK$3+(O14+X14)*12*7.57%)*SUM(Fasering!$D$5:$D$12)</f>
        <v>2337.3798314754004</v>
      </c>
      <c r="AO14" s="5">
        <f>($AK$3+(I14+AA14)*12*7.57%)*SUM(Fasering!$D$5)</f>
        <v>0</v>
      </c>
      <c r="AP14" s="112">
        <f>($AK$3+(J14+AB14)*12*7.57%)*SUM(Fasering!$D$5:$D$7)</f>
        <v>509.64408852628043</v>
      </c>
      <c r="AQ14" s="112">
        <f>($AK$3+(K14+AC14)*12*7.57%)*SUM(Fasering!$D$5:$D$8)</f>
        <v>827.94450859056838</v>
      </c>
      <c r="AR14" s="9">
        <f>($AK$3+(L14+AD14)*12*7.57%)*SUM(Fasering!$D$5:$D$9)</f>
        <v>1165.1200465011002</v>
      </c>
      <c r="AS14" s="9">
        <f>($AK$3+(M14+AE14)*12*7.57%)*SUM(Fasering!$D$5:$D$10)</f>
        <v>1521.1707022578764</v>
      </c>
      <c r="AT14" s="9">
        <f>($AK$3+(N14+AF14)*12*7.57%)*SUM(Fasering!$D$5:$D$11)</f>
        <v>1895.2324702031422</v>
      </c>
      <c r="AU14" s="82">
        <f>($AK$3+(O14+AG14)*12*7.57%)*SUM(Fasering!$D$5:$D$12)</f>
        <v>2288.9909301626008</v>
      </c>
    </row>
    <row r="15" spans="1:47" x14ac:dyDescent="0.3">
      <c r="A15" s="32">
        <f t="shared" si="7"/>
        <v>5</v>
      </c>
      <c r="B15" s="129">
        <v>19833.580000000002</v>
      </c>
      <c r="C15" s="130"/>
      <c r="D15" s="129">
        <f t="shared" si="0"/>
        <v>27770.978716000001</v>
      </c>
      <c r="E15" s="131">
        <f t="shared" si="1"/>
        <v>688.42458003118509</v>
      </c>
      <c r="F15" s="134">
        <f t="shared" si="2"/>
        <v>2314.2482263333332</v>
      </c>
      <c r="G15" s="135">
        <f t="shared" si="8"/>
        <v>57.368715002598748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2003.7504066094932</v>
      </c>
      <c r="K15" s="61">
        <f>GEW!$E$12+($F15-GEW!$E$12)*SUM(Fasering!$D$5:$D$8)</f>
        <v>2065.8779032247826</v>
      </c>
      <c r="L15" s="61">
        <f>GEW!$E$12+($F15-GEW!$E$12)*SUM(Fasering!$D$5:$D$9)</f>
        <v>2128.0053998400717</v>
      </c>
      <c r="M15" s="61">
        <f>GEW!$E$12+($F15-GEW!$E$12)*SUM(Fasering!$D$5:$D$10)</f>
        <v>2190.1328964553613</v>
      </c>
      <c r="N15" s="61">
        <f>GEW!$E$12+($F15-GEW!$E$12)*SUM(Fasering!$D$5:$D$11)</f>
        <v>2252.120729718044</v>
      </c>
      <c r="O15" s="73">
        <f>GEW!$E$12+($F15-GEW!$E$12)*SUM(Fasering!$D$5:$D$12)</f>
        <v>2314.2482263333332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72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71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72">
        <f>$Y15*SUM(Fasering!$D$5:$D$12)</f>
        <v>53.267108500000006</v>
      </c>
      <c r="AH15" s="5">
        <f>($AK$3+(I15+R15)*12*7.57%)*SUM(Fasering!$D$5)</f>
        <v>0</v>
      </c>
      <c r="AI15" s="112">
        <f>($AK$3+(J15+S15)*12*7.57%)*SUM(Fasering!$D$5:$D$7)</f>
        <v>512.87913738325926</v>
      </c>
      <c r="AJ15" s="112">
        <f>($AK$3+(K15+T15)*12*7.57%)*SUM(Fasering!$D$5:$D$8)</f>
        <v>835.95683855392133</v>
      </c>
      <c r="AK15" s="9">
        <f>($AK$3+(L15+U15)*12*7.57%)*SUM(Fasering!$D$5:$D$9)</f>
        <v>1180.0396303553985</v>
      </c>
      <c r="AL15" s="9">
        <f>($AK$3+(M15+V15)*12*7.57%)*SUM(Fasering!$D$5:$D$10)</f>
        <v>1545.1275127876916</v>
      </c>
      <c r="AM15" s="9">
        <f>($AK$3+(N15+W15)*12*7.57%)*SUM(Fasering!$D$5:$D$11)</f>
        <v>1930.3289874754794</v>
      </c>
      <c r="AN15" s="82">
        <f>($AK$3+(O15+X15)*12*7.57%)*SUM(Fasering!$D$5:$D$12)</f>
        <v>2337.3798314754004</v>
      </c>
      <c r="AO15" s="5">
        <f>($AK$3+(I15+AA15)*12*7.57%)*SUM(Fasering!$D$5)</f>
        <v>0</v>
      </c>
      <c r="AP15" s="112">
        <f>($AK$3+(J15+AB15)*12*7.57%)*SUM(Fasering!$D$5:$D$7)</f>
        <v>509.64408852628043</v>
      </c>
      <c r="AQ15" s="112">
        <f>($AK$3+(K15+AC15)*12*7.57%)*SUM(Fasering!$D$5:$D$8)</f>
        <v>827.94450859056838</v>
      </c>
      <c r="AR15" s="9">
        <f>($AK$3+(L15+AD15)*12*7.57%)*SUM(Fasering!$D$5:$D$9)</f>
        <v>1165.1200465011002</v>
      </c>
      <c r="AS15" s="9">
        <f>($AK$3+(M15+AE15)*12*7.57%)*SUM(Fasering!$D$5:$D$10)</f>
        <v>1521.1707022578764</v>
      </c>
      <c r="AT15" s="9">
        <f>($AK$3+(N15+AF15)*12*7.57%)*SUM(Fasering!$D$5:$D$11)</f>
        <v>1895.2324702031422</v>
      </c>
      <c r="AU15" s="82">
        <f>($AK$3+(O15+AG15)*12*7.57%)*SUM(Fasering!$D$5:$D$12)</f>
        <v>2288.9909301626008</v>
      </c>
    </row>
    <row r="16" spans="1:47" x14ac:dyDescent="0.3">
      <c r="A16" s="32">
        <f t="shared" si="7"/>
        <v>6</v>
      </c>
      <c r="B16" s="129">
        <v>20829.810000000001</v>
      </c>
      <c r="C16" s="130"/>
      <c r="D16" s="129">
        <f t="shared" si="0"/>
        <v>29165.899962</v>
      </c>
      <c r="E16" s="131">
        <f t="shared" si="1"/>
        <v>723.00377447638687</v>
      </c>
      <c r="F16" s="129">
        <f t="shared" si="2"/>
        <v>2430.4916635</v>
      </c>
      <c r="G16" s="131">
        <f t="shared" si="8"/>
        <v>60.250314539698905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2033.8067389554899</v>
      </c>
      <c r="K16" s="61">
        <f>GEW!$E$12+($F16-GEW!$E$12)*SUM(Fasering!$D$5:$D$8)</f>
        <v>2113.179410006433</v>
      </c>
      <c r="L16" s="61">
        <f>GEW!$E$12+($F16-GEW!$E$12)*SUM(Fasering!$D$5:$D$9)</f>
        <v>2192.5520810573762</v>
      </c>
      <c r="M16" s="61">
        <f>GEW!$E$12+($F16-GEW!$E$12)*SUM(Fasering!$D$5:$D$10)</f>
        <v>2271.9247521083194</v>
      </c>
      <c r="N16" s="61">
        <f>GEW!$E$12+($F16-GEW!$E$12)*SUM(Fasering!$D$5:$D$11)</f>
        <v>2351.1189924490568</v>
      </c>
      <c r="O16" s="73">
        <f>GEW!$E$12+($F16-GEW!$E$12)*SUM(Fasering!$D$5:$D$12)</f>
        <v>2430.4916635</v>
      </c>
      <c r="P16" s="134">
        <f t="shared" si="3"/>
        <v>53.267108499999992</v>
      </c>
      <c r="Q16" s="135">
        <f t="shared" si="4"/>
        <v>1.320457128054358</v>
      </c>
      <c r="R16" s="45">
        <f>$P16*SUM(Fasering!$D$5)</f>
        <v>0</v>
      </c>
      <c r="S16" s="45">
        <f>$P16*SUM(Fasering!$D$5:$D$7)</f>
        <v>13.77294026406647</v>
      </c>
      <c r="T16" s="45">
        <f>$P16*SUM(Fasering!$D$5:$D$8)</f>
        <v>21.675326843089643</v>
      </c>
      <c r="U16" s="45">
        <f>$P16*SUM(Fasering!$D$5:$D$9)</f>
        <v>29.577713422112819</v>
      </c>
      <c r="V16" s="45">
        <f>$P16*SUM(Fasering!$D$5:$D$10)</f>
        <v>37.480100001135995</v>
      </c>
      <c r="W16" s="45">
        <f>$P16*SUM(Fasering!$D$5:$D$11)</f>
        <v>45.364721920976827</v>
      </c>
      <c r="X16" s="72">
        <f>$P16*SUM(Fasering!$D$5:$D$12)</f>
        <v>53.267108500000006</v>
      </c>
      <c r="Y16" s="134">
        <f t="shared" si="5"/>
        <v>26.63413766666666</v>
      </c>
      <c r="Z16" s="135">
        <f t="shared" si="6"/>
        <v>0.66024302654857003</v>
      </c>
      <c r="AA16" s="71">
        <f>$Y16*SUM(Fasering!$D$5)</f>
        <v>0</v>
      </c>
      <c r="AB16" s="45">
        <f>$Y16*SUM(Fasering!$D$5:$D$7)</f>
        <v>6.8866209824008502</v>
      </c>
      <c r="AC16" s="45">
        <f>$Y16*SUM(Fasering!$D$5:$D$8)</f>
        <v>10.837900824086312</v>
      </c>
      <c r="AD16" s="45">
        <f>$Y16*SUM(Fasering!$D$5:$D$9)</f>
        <v>14.789180665771772</v>
      </c>
      <c r="AE16" s="45">
        <f>$Y16*SUM(Fasering!$D$5:$D$10)</f>
        <v>18.740460507457232</v>
      </c>
      <c r="AF16" s="45">
        <f>$Y16*SUM(Fasering!$D$5:$D$11)</f>
        <v>22.682857824981205</v>
      </c>
      <c r="AG16" s="72">
        <f>$Y16*SUM(Fasering!$D$5:$D$12)</f>
        <v>26.634137666666668</v>
      </c>
      <c r="AH16" s="5">
        <f>($AK$3+(I16+R16)*12*7.57%)*SUM(Fasering!$D$5)</f>
        <v>0</v>
      </c>
      <c r="AI16" s="112">
        <f>($AK$3+(J16+S16)*12*7.57%)*SUM(Fasering!$D$5:$D$7)</f>
        <v>516.70369757470769</v>
      </c>
      <c r="AJ16" s="112">
        <f>($AK$3+(K16+T16)*12*7.57%)*SUM(Fasering!$D$5:$D$8)</f>
        <v>845.42922663006505</v>
      </c>
      <c r="AK16" s="9">
        <f>($AK$3+(L16+U16)*12*7.57%)*SUM(Fasering!$D$5:$D$9)</f>
        <v>1197.6779563915052</v>
      </c>
      <c r="AL16" s="9">
        <f>($AK$3+(M16+V16)*12*7.57%)*SUM(Fasering!$D$5:$D$10)</f>
        <v>1573.4498868590281</v>
      </c>
      <c r="AM16" s="9">
        <f>($AK$3+(N16+W16)*12*7.57%)*SUM(Fasering!$D$5:$D$11)</f>
        <v>1971.8210170405662</v>
      </c>
      <c r="AN16" s="82">
        <f>($AK$3+(O16+X16)*12*7.57%)*SUM(Fasering!$D$5:$D$12)</f>
        <v>2394.5864684848007</v>
      </c>
      <c r="AO16" s="5">
        <f>($AK$3+(I16+AA16)*12*7.57%)*SUM(Fasering!$D$5)</f>
        <v>0</v>
      </c>
      <c r="AP16" s="112">
        <f>($AK$3+(J16+AB16)*12*7.57%)*SUM(Fasering!$D$5:$D$7)</f>
        <v>515.08624400946326</v>
      </c>
      <c r="AQ16" s="112">
        <f>($AK$3+(K16+AC16)*12*7.57%)*SUM(Fasering!$D$5:$D$8)</f>
        <v>841.42323715723739</v>
      </c>
      <c r="AR16" s="9">
        <f>($AK$3+(L16+AD16)*12*7.57%)*SUM(Fasering!$D$5:$D$9)</f>
        <v>1190.2184912755329</v>
      </c>
      <c r="AS16" s="9">
        <f>($AK$3+(M16+AE16)*12*7.57%)*SUM(Fasering!$D$5:$D$10)</f>
        <v>1561.4720063643501</v>
      </c>
      <c r="AT16" s="9">
        <f>($AK$3+(N16+AF16)*12*7.57%)*SUM(Fasering!$D$5:$D$11)</f>
        <v>1954.27352718818</v>
      </c>
      <c r="AU16" s="82">
        <f>($AK$3+(O16+AG16)*12*7.57%)*SUM(Fasering!$D$5:$D$12)</f>
        <v>2370.3930777798005</v>
      </c>
    </row>
    <row r="17" spans="1:47" x14ac:dyDescent="0.3">
      <c r="A17" s="32">
        <f t="shared" si="7"/>
        <v>7</v>
      </c>
      <c r="B17" s="129">
        <v>20829.810000000001</v>
      </c>
      <c r="C17" s="130"/>
      <c r="D17" s="129">
        <f t="shared" si="0"/>
        <v>29165.899962</v>
      </c>
      <c r="E17" s="131">
        <f t="shared" si="1"/>
        <v>723.00377447638687</v>
      </c>
      <c r="F17" s="129">
        <f t="shared" si="2"/>
        <v>2430.4916635</v>
      </c>
      <c r="G17" s="131">
        <f t="shared" si="8"/>
        <v>60.250314539698905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2033.8067389554899</v>
      </c>
      <c r="K17" s="61">
        <f>GEW!$E$12+($F17-GEW!$E$12)*SUM(Fasering!$D$5:$D$8)</f>
        <v>2113.179410006433</v>
      </c>
      <c r="L17" s="61">
        <f>GEW!$E$12+($F17-GEW!$E$12)*SUM(Fasering!$D$5:$D$9)</f>
        <v>2192.5520810573762</v>
      </c>
      <c r="M17" s="61">
        <f>GEW!$E$12+($F17-GEW!$E$12)*SUM(Fasering!$D$5:$D$10)</f>
        <v>2271.9247521083194</v>
      </c>
      <c r="N17" s="61">
        <f>GEW!$E$12+($F17-GEW!$E$12)*SUM(Fasering!$D$5:$D$11)</f>
        <v>2351.1189924490568</v>
      </c>
      <c r="O17" s="73">
        <f>GEW!$E$12+($F17-GEW!$E$12)*SUM(Fasering!$D$5:$D$12)</f>
        <v>2430.4916635</v>
      </c>
      <c r="P17" s="134">
        <f t="shared" si="3"/>
        <v>53.267108499999992</v>
      </c>
      <c r="Q17" s="135">
        <f t="shared" si="4"/>
        <v>1.320457128054358</v>
      </c>
      <c r="R17" s="45">
        <f>$P17*SUM(Fasering!$D$5)</f>
        <v>0</v>
      </c>
      <c r="S17" s="45">
        <f>$P17*SUM(Fasering!$D$5:$D$7)</f>
        <v>13.77294026406647</v>
      </c>
      <c r="T17" s="45">
        <f>$P17*SUM(Fasering!$D$5:$D$8)</f>
        <v>21.675326843089643</v>
      </c>
      <c r="U17" s="45">
        <f>$P17*SUM(Fasering!$D$5:$D$9)</f>
        <v>29.577713422112819</v>
      </c>
      <c r="V17" s="45">
        <f>$P17*SUM(Fasering!$D$5:$D$10)</f>
        <v>37.480100001135995</v>
      </c>
      <c r="W17" s="45">
        <f>$P17*SUM(Fasering!$D$5:$D$11)</f>
        <v>45.364721920976827</v>
      </c>
      <c r="X17" s="72">
        <f>$P17*SUM(Fasering!$D$5:$D$12)</f>
        <v>53.267108500000006</v>
      </c>
      <c r="Y17" s="134">
        <f t="shared" si="5"/>
        <v>26.63413766666666</v>
      </c>
      <c r="Z17" s="135">
        <f t="shared" si="6"/>
        <v>0.66024302654857003</v>
      </c>
      <c r="AA17" s="71">
        <f>$Y17*SUM(Fasering!$D$5)</f>
        <v>0</v>
      </c>
      <c r="AB17" s="45">
        <f>$Y17*SUM(Fasering!$D$5:$D$7)</f>
        <v>6.8866209824008502</v>
      </c>
      <c r="AC17" s="45">
        <f>$Y17*SUM(Fasering!$D$5:$D$8)</f>
        <v>10.837900824086312</v>
      </c>
      <c r="AD17" s="45">
        <f>$Y17*SUM(Fasering!$D$5:$D$9)</f>
        <v>14.789180665771772</v>
      </c>
      <c r="AE17" s="45">
        <f>$Y17*SUM(Fasering!$D$5:$D$10)</f>
        <v>18.740460507457232</v>
      </c>
      <c r="AF17" s="45">
        <f>$Y17*SUM(Fasering!$D$5:$D$11)</f>
        <v>22.682857824981205</v>
      </c>
      <c r="AG17" s="72">
        <f>$Y17*SUM(Fasering!$D$5:$D$12)</f>
        <v>26.634137666666668</v>
      </c>
      <c r="AH17" s="5">
        <f>($AK$3+(I17+R17)*12*7.57%)*SUM(Fasering!$D$5)</f>
        <v>0</v>
      </c>
      <c r="AI17" s="112">
        <f>($AK$3+(J17+S17)*12*7.57%)*SUM(Fasering!$D$5:$D$7)</f>
        <v>516.70369757470769</v>
      </c>
      <c r="AJ17" s="112">
        <f>($AK$3+(K17+T17)*12*7.57%)*SUM(Fasering!$D$5:$D$8)</f>
        <v>845.42922663006505</v>
      </c>
      <c r="AK17" s="9">
        <f>($AK$3+(L17+U17)*12*7.57%)*SUM(Fasering!$D$5:$D$9)</f>
        <v>1197.6779563915052</v>
      </c>
      <c r="AL17" s="9">
        <f>($AK$3+(M17+V17)*12*7.57%)*SUM(Fasering!$D$5:$D$10)</f>
        <v>1573.4498868590281</v>
      </c>
      <c r="AM17" s="9">
        <f>($AK$3+(N17+W17)*12*7.57%)*SUM(Fasering!$D$5:$D$11)</f>
        <v>1971.8210170405662</v>
      </c>
      <c r="AN17" s="82">
        <f>($AK$3+(O17+X17)*12*7.57%)*SUM(Fasering!$D$5:$D$12)</f>
        <v>2394.5864684848007</v>
      </c>
      <c r="AO17" s="5">
        <f>($AK$3+(I17+AA17)*12*7.57%)*SUM(Fasering!$D$5)</f>
        <v>0</v>
      </c>
      <c r="AP17" s="112">
        <f>($AK$3+(J17+AB17)*12*7.57%)*SUM(Fasering!$D$5:$D$7)</f>
        <v>515.08624400946326</v>
      </c>
      <c r="AQ17" s="112">
        <f>($AK$3+(K17+AC17)*12*7.57%)*SUM(Fasering!$D$5:$D$8)</f>
        <v>841.42323715723739</v>
      </c>
      <c r="AR17" s="9">
        <f>($AK$3+(L17+AD17)*12*7.57%)*SUM(Fasering!$D$5:$D$9)</f>
        <v>1190.2184912755329</v>
      </c>
      <c r="AS17" s="9">
        <f>($AK$3+(M17+AE17)*12*7.57%)*SUM(Fasering!$D$5:$D$10)</f>
        <v>1561.4720063643501</v>
      </c>
      <c r="AT17" s="9">
        <f>($AK$3+(N17+AF17)*12*7.57%)*SUM(Fasering!$D$5:$D$11)</f>
        <v>1954.27352718818</v>
      </c>
      <c r="AU17" s="82">
        <f>($AK$3+(O17+AG17)*12*7.57%)*SUM(Fasering!$D$5:$D$12)</f>
        <v>2370.3930777798005</v>
      </c>
    </row>
    <row r="18" spans="1:47" x14ac:dyDescent="0.3">
      <c r="A18" s="32">
        <f t="shared" si="7"/>
        <v>8</v>
      </c>
      <c r="B18" s="129">
        <v>21826.03</v>
      </c>
      <c r="C18" s="130"/>
      <c r="D18" s="129">
        <f t="shared" si="0"/>
        <v>30560.807205999998</v>
      </c>
      <c r="E18" s="131">
        <f t="shared" si="1"/>
        <v>757.58262182107535</v>
      </c>
      <c r="F18" s="129">
        <f t="shared" si="2"/>
        <v>2546.7339338333331</v>
      </c>
      <c r="G18" s="131">
        <f t="shared" si="8"/>
        <v>63.131885151756279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2063.8627696007511</v>
      </c>
      <c r="K18" s="61">
        <f>GEW!$E$12+($F18-GEW!$E$12)*SUM(Fasering!$D$5:$D$8)</f>
        <v>2160.4804419830002</v>
      </c>
      <c r="L18" s="61">
        <f>GEW!$E$12+($F18-GEW!$E$12)*SUM(Fasering!$D$5:$D$9)</f>
        <v>2257.0981143652493</v>
      </c>
      <c r="M18" s="61">
        <f>GEW!$E$12+($F18-GEW!$E$12)*SUM(Fasering!$D$5:$D$10)</f>
        <v>2353.7157867474984</v>
      </c>
      <c r="N18" s="61">
        <f>GEW!$E$12+($F18-GEW!$E$12)*SUM(Fasering!$D$5:$D$11)</f>
        <v>2450.116261451084</v>
      </c>
      <c r="O18" s="73">
        <f>GEW!$E$12+($F18-GEW!$E$12)*SUM(Fasering!$D$5:$D$12)</f>
        <v>2546.7339338333331</v>
      </c>
      <c r="P18" s="134">
        <f t="shared" si="3"/>
        <v>53.267108499999992</v>
      </c>
      <c r="Q18" s="135">
        <f t="shared" si="4"/>
        <v>1.320457128054358</v>
      </c>
      <c r="R18" s="45">
        <f>$P18*SUM(Fasering!$D$5)</f>
        <v>0</v>
      </c>
      <c r="S18" s="45">
        <f>$P18*SUM(Fasering!$D$5:$D$7)</f>
        <v>13.77294026406647</v>
      </c>
      <c r="T18" s="45">
        <f>$P18*SUM(Fasering!$D$5:$D$8)</f>
        <v>21.675326843089643</v>
      </c>
      <c r="U18" s="45">
        <f>$P18*SUM(Fasering!$D$5:$D$9)</f>
        <v>29.577713422112819</v>
      </c>
      <c r="V18" s="45">
        <f>$P18*SUM(Fasering!$D$5:$D$10)</f>
        <v>37.480100001135995</v>
      </c>
      <c r="W18" s="45">
        <f>$P18*SUM(Fasering!$D$5:$D$11)</f>
        <v>45.364721920976827</v>
      </c>
      <c r="X18" s="72">
        <f>$P18*SUM(Fasering!$D$5:$D$12)</f>
        <v>53.267108500000006</v>
      </c>
      <c r="Y18" s="134">
        <f t="shared" si="5"/>
        <v>26.63413766666666</v>
      </c>
      <c r="Z18" s="135">
        <f t="shared" si="6"/>
        <v>0.66024302654857003</v>
      </c>
      <c r="AA18" s="71">
        <f>$Y18*SUM(Fasering!$D$5)</f>
        <v>0</v>
      </c>
      <c r="AB18" s="45">
        <f>$Y18*SUM(Fasering!$D$5:$D$7)</f>
        <v>6.8866209824008502</v>
      </c>
      <c r="AC18" s="45">
        <f>$Y18*SUM(Fasering!$D$5:$D$8)</f>
        <v>10.837900824086312</v>
      </c>
      <c r="AD18" s="45">
        <f>$Y18*SUM(Fasering!$D$5:$D$9)</f>
        <v>14.789180665771772</v>
      </c>
      <c r="AE18" s="45">
        <f>$Y18*SUM(Fasering!$D$5:$D$10)</f>
        <v>18.740460507457232</v>
      </c>
      <c r="AF18" s="45">
        <f>$Y18*SUM(Fasering!$D$5:$D$11)</f>
        <v>22.682857824981205</v>
      </c>
      <c r="AG18" s="72">
        <f>$Y18*SUM(Fasering!$D$5:$D$12)</f>
        <v>26.634137666666668</v>
      </c>
      <c r="AH18" s="5">
        <f>($AK$3+(I18+R18)*12*7.57%)*SUM(Fasering!$D$5)</f>
        <v>0</v>
      </c>
      <c r="AI18" s="112">
        <f>($AK$3+(J18+S18)*12*7.57%)*SUM(Fasering!$D$5:$D$7)</f>
        <v>523.76323575989011</v>
      </c>
      <c r="AJ18" s="112">
        <f>($AK$3+(K18+T18)*12*7.57%)*SUM(Fasering!$D$5:$D$8)</f>
        <v>862.91376916071283</v>
      </c>
      <c r="AK18" s="9">
        <f>($AK$3+(L18+U18)*12*7.57%)*SUM(Fasering!$D$5:$D$9)</f>
        <v>1230.2355394707329</v>
      </c>
      <c r="AL18" s="9">
        <f>($AK$3+(M18+V18)*12*7.57%)*SUM(Fasering!$D$5:$D$10)</f>
        <v>1625.7285466899498</v>
      </c>
      <c r="AM18" s="9">
        <f>($AK$3+(N18+W18)*12*7.57%)*SUM(Fasering!$D$5:$D$11)</f>
        <v>2048.4087950942062</v>
      </c>
      <c r="AN18" s="82">
        <f>($AK$3+(O18+X18)*12*7.57%)*SUM(Fasering!$D$5:$D$12)</f>
        <v>2500.1809468556007</v>
      </c>
      <c r="AO18" s="5">
        <f>($AK$3+(I18+AA18)*12*7.57%)*SUM(Fasering!$D$5)</f>
        <v>0</v>
      </c>
      <c r="AP18" s="112">
        <f>($AK$3+(J18+AB18)*12*7.57%)*SUM(Fasering!$D$5:$D$7)</f>
        <v>522.14578219464545</v>
      </c>
      <c r="AQ18" s="112">
        <f>($AK$3+(K18+AC18)*12*7.57%)*SUM(Fasering!$D$5:$D$8)</f>
        <v>858.90777968788507</v>
      </c>
      <c r="AR18" s="9">
        <f>($AK$3+(L18+AD18)*12*7.57%)*SUM(Fasering!$D$5:$D$9)</f>
        <v>1222.7760743547606</v>
      </c>
      <c r="AS18" s="9">
        <f>($AK$3+(M18+AE18)*12*7.57%)*SUM(Fasering!$D$5:$D$10)</f>
        <v>1613.7506661952721</v>
      </c>
      <c r="AT18" s="9">
        <f>($AK$3+(N18+AF18)*12*7.57%)*SUM(Fasering!$D$5:$D$11)</f>
        <v>2030.8613052418204</v>
      </c>
      <c r="AU18" s="82">
        <f>($AK$3+(O18+AG18)*12*7.57%)*SUM(Fasering!$D$5:$D$12)</f>
        <v>2475.9875561506005</v>
      </c>
    </row>
    <row r="19" spans="1:47" x14ac:dyDescent="0.3">
      <c r="A19" s="32">
        <f t="shared" si="7"/>
        <v>9</v>
      </c>
      <c r="B19" s="129">
        <v>21826.03</v>
      </c>
      <c r="C19" s="130"/>
      <c r="D19" s="129">
        <f t="shared" si="0"/>
        <v>30560.807205999998</v>
      </c>
      <c r="E19" s="131">
        <f t="shared" si="1"/>
        <v>757.58262182107535</v>
      </c>
      <c r="F19" s="129">
        <f t="shared" si="2"/>
        <v>2546.7339338333331</v>
      </c>
      <c r="G19" s="131">
        <f t="shared" si="8"/>
        <v>63.131885151756279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2063.8627696007511</v>
      </c>
      <c r="K19" s="61">
        <f>GEW!$E$12+($F19-GEW!$E$12)*SUM(Fasering!$D$5:$D$8)</f>
        <v>2160.4804419830002</v>
      </c>
      <c r="L19" s="61">
        <f>GEW!$E$12+($F19-GEW!$E$12)*SUM(Fasering!$D$5:$D$9)</f>
        <v>2257.0981143652493</v>
      </c>
      <c r="M19" s="61">
        <f>GEW!$E$12+($F19-GEW!$E$12)*SUM(Fasering!$D$5:$D$10)</f>
        <v>2353.7157867474984</v>
      </c>
      <c r="N19" s="61">
        <f>GEW!$E$12+($F19-GEW!$E$12)*SUM(Fasering!$D$5:$D$11)</f>
        <v>2450.116261451084</v>
      </c>
      <c r="O19" s="73">
        <f>GEW!$E$12+($F19-GEW!$E$12)*SUM(Fasering!$D$5:$D$12)</f>
        <v>2546.7339338333331</v>
      </c>
      <c r="P19" s="134">
        <f t="shared" si="3"/>
        <v>53.267108499999992</v>
      </c>
      <c r="Q19" s="135">
        <f t="shared" si="4"/>
        <v>1.320457128054358</v>
      </c>
      <c r="R19" s="45">
        <f>$P19*SUM(Fasering!$D$5)</f>
        <v>0</v>
      </c>
      <c r="S19" s="45">
        <f>$P19*SUM(Fasering!$D$5:$D$7)</f>
        <v>13.77294026406647</v>
      </c>
      <c r="T19" s="45">
        <f>$P19*SUM(Fasering!$D$5:$D$8)</f>
        <v>21.675326843089643</v>
      </c>
      <c r="U19" s="45">
        <f>$P19*SUM(Fasering!$D$5:$D$9)</f>
        <v>29.577713422112819</v>
      </c>
      <c r="V19" s="45">
        <f>$P19*SUM(Fasering!$D$5:$D$10)</f>
        <v>37.480100001135995</v>
      </c>
      <c r="W19" s="45">
        <f>$P19*SUM(Fasering!$D$5:$D$11)</f>
        <v>45.364721920976827</v>
      </c>
      <c r="X19" s="72">
        <f>$P19*SUM(Fasering!$D$5:$D$12)</f>
        <v>53.267108500000006</v>
      </c>
      <c r="Y19" s="134">
        <f t="shared" si="5"/>
        <v>26.63413766666666</v>
      </c>
      <c r="Z19" s="135">
        <f t="shared" si="6"/>
        <v>0.66024302654857003</v>
      </c>
      <c r="AA19" s="71">
        <f>$Y19*SUM(Fasering!$D$5)</f>
        <v>0</v>
      </c>
      <c r="AB19" s="45">
        <f>$Y19*SUM(Fasering!$D$5:$D$7)</f>
        <v>6.8866209824008502</v>
      </c>
      <c r="AC19" s="45">
        <f>$Y19*SUM(Fasering!$D$5:$D$8)</f>
        <v>10.837900824086312</v>
      </c>
      <c r="AD19" s="45">
        <f>$Y19*SUM(Fasering!$D$5:$D$9)</f>
        <v>14.789180665771772</v>
      </c>
      <c r="AE19" s="45">
        <f>$Y19*SUM(Fasering!$D$5:$D$10)</f>
        <v>18.740460507457232</v>
      </c>
      <c r="AF19" s="45">
        <f>$Y19*SUM(Fasering!$D$5:$D$11)</f>
        <v>22.682857824981205</v>
      </c>
      <c r="AG19" s="72">
        <f>$Y19*SUM(Fasering!$D$5:$D$12)</f>
        <v>26.634137666666668</v>
      </c>
      <c r="AH19" s="5">
        <f>($AK$3+(I19+R19)*12*7.57%)*SUM(Fasering!$D$5)</f>
        <v>0</v>
      </c>
      <c r="AI19" s="112">
        <f>($AK$3+(J19+S19)*12*7.57%)*SUM(Fasering!$D$5:$D$7)</f>
        <v>523.76323575989011</v>
      </c>
      <c r="AJ19" s="112">
        <f>($AK$3+(K19+T19)*12*7.57%)*SUM(Fasering!$D$5:$D$8)</f>
        <v>862.91376916071283</v>
      </c>
      <c r="AK19" s="9">
        <f>($AK$3+(L19+U19)*12*7.57%)*SUM(Fasering!$D$5:$D$9)</f>
        <v>1230.2355394707329</v>
      </c>
      <c r="AL19" s="9">
        <f>($AK$3+(M19+V19)*12*7.57%)*SUM(Fasering!$D$5:$D$10)</f>
        <v>1625.7285466899498</v>
      </c>
      <c r="AM19" s="9">
        <f>($AK$3+(N19+W19)*12*7.57%)*SUM(Fasering!$D$5:$D$11)</f>
        <v>2048.4087950942062</v>
      </c>
      <c r="AN19" s="82">
        <f>($AK$3+(O19+X19)*12*7.57%)*SUM(Fasering!$D$5:$D$12)</f>
        <v>2500.1809468556007</v>
      </c>
      <c r="AO19" s="5">
        <f>($AK$3+(I19+AA19)*12*7.57%)*SUM(Fasering!$D$5)</f>
        <v>0</v>
      </c>
      <c r="AP19" s="112">
        <f>($AK$3+(J19+AB19)*12*7.57%)*SUM(Fasering!$D$5:$D$7)</f>
        <v>522.14578219464545</v>
      </c>
      <c r="AQ19" s="112">
        <f>($AK$3+(K19+AC19)*12*7.57%)*SUM(Fasering!$D$5:$D$8)</f>
        <v>858.90777968788507</v>
      </c>
      <c r="AR19" s="9">
        <f>($AK$3+(L19+AD19)*12*7.57%)*SUM(Fasering!$D$5:$D$9)</f>
        <v>1222.7760743547606</v>
      </c>
      <c r="AS19" s="9">
        <f>($AK$3+(M19+AE19)*12*7.57%)*SUM(Fasering!$D$5:$D$10)</f>
        <v>1613.7506661952721</v>
      </c>
      <c r="AT19" s="9">
        <f>($AK$3+(N19+AF19)*12*7.57%)*SUM(Fasering!$D$5:$D$11)</f>
        <v>2030.8613052418204</v>
      </c>
      <c r="AU19" s="82">
        <f>($AK$3+(O19+AG19)*12*7.57%)*SUM(Fasering!$D$5:$D$12)</f>
        <v>2475.9875561506005</v>
      </c>
    </row>
    <row r="20" spans="1:47" x14ac:dyDescent="0.3">
      <c r="A20" s="32">
        <f t="shared" si="7"/>
        <v>10</v>
      </c>
      <c r="B20" s="129">
        <v>22822.25</v>
      </c>
      <c r="C20" s="130"/>
      <c r="D20" s="129">
        <f t="shared" si="0"/>
        <v>31955.714449999996</v>
      </c>
      <c r="E20" s="131">
        <f t="shared" si="1"/>
        <v>792.16146916576383</v>
      </c>
      <c r="F20" s="129">
        <f t="shared" si="2"/>
        <v>2662.9762041666668</v>
      </c>
      <c r="G20" s="131">
        <f t="shared" si="8"/>
        <v>66.013455763813667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2093.9188002460128</v>
      </c>
      <c r="K20" s="61">
        <f>GEW!$E$12+($F20-GEW!$E$12)*SUM(Fasering!$D$5:$D$8)</f>
        <v>2207.7814739595678</v>
      </c>
      <c r="L20" s="61">
        <f>GEW!$E$12+($F20-GEW!$E$12)*SUM(Fasering!$D$5:$D$9)</f>
        <v>2321.6441476731229</v>
      </c>
      <c r="M20" s="61">
        <f>GEW!$E$12+($F20-GEW!$E$12)*SUM(Fasering!$D$5:$D$10)</f>
        <v>2435.506821386678</v>
      </c>
      <c r="N20" s="61">
        <f>GEW!$E$12+($F20-GEW!$E$12)*SUM(Fasering!$D$5:$D$11)</f>
        <v>2549.1135304531117</v>
      </c>
      <c r="O20" s="73">
        <f>GEW!$E$12+($F20-GEW!$E$12)*SUM(Fasering!$D$5:$D$12)</f>
        <v>2662.9762041666668</v>
      </c>
      <c r="P20" s="129">
        <f t="shared" si="3"/>
        <v>34.290898000000112</v>
      </c>
      <c r="Q20" s="131">
        <f t="shared" si="4"/>
        <v>0.85004915728596531</v>
      </c>
      <c r="R20" s="45">
        <f>$P20*SUM(Fasering!$D$5)</f>
        <v>0</v>
      </c>
      <c r="S20" s="45">
        <f>$P20*SUM(Fasering!$D$5:$D$7)</f>
        <v>8.8663812069918908</v>
      </c>
      <c r="T20" s="45">
        <f>$P20*SUM(Fasering!$D$5:$D$8)</f>
        <v>13.953571778596759</v>
      </c>
      <c r="U20" s="45">
        <f>$P20*SUM(Fasering!$D$5:$D$9)</f>
        <v>19.040762350201629</v>
      </c>
      <c r="V20" s="45">
        <f>$P20*SUM(Fasering!$D$5:$D$10)</f>
        <v>24.127952921806497</v>
      </c>
      <c r="W20" s="45">
        <f>$P20*SUM(Fasering!$D$5:$D$11)</f>
        <v>29.203707428395251</v>
      </c>
      <c r="X20" s="72">
        <f>$P20*SUM(Fasering!$D$5:$D$12)</f>
        <v>34.290898000000119</v>
      </c>
      <c r="Y20" s="129">
        <f t="shared" si="5"/>
        <v>7.6579271666667852</v>
      </c>
      <c r="Z20" s="131">
        <f t="shared" si="6"/>
        <v>0.18983505578017756</v>
      </c>
      <c r="AA20" s="71">
        <f>$Y20*SUM(Fasering!$D$5)</f>
        <v>0</v>
      </c>
      <c r="AB20" s="45">
        <f>$Y20*SUM(Fasering!$D$5:$D$7)</f>
        <v>1.9800619253262723</v>
      </c>
      <c r="AC20" s="45">
        <f>$Y20*SUM(Fasering!$D$5:$D$8)</f>
        <v>3.1161457595934277</v>
      </c>
      <c r="AD20" s="45">
        <f>$Y20*SUM(Fasering!$D$5:$D$9)</f>
        <v>4.2522295938605827</v>
      </c>
      <c r="AE20" s="45">
        <f>$Y20*SUM(Fasering!$D$5:$D$10)</f>
        <v>5.3883134281277378</v>
      </c>
      <c r="AF20" s="45">
        <f>$Y20*SUM(Fasering!$D$5:$D$11)</f>
        <v>6.5218433323996319</v>
      </c>
      <c r="AG20" s="72">
        <f>$Y20*SUM(Fasering!$D$5:$D$12)</f>
        <v>7.657927166666787</v>
      </c>
      <c r="AH20" s="5">
        <f>($AK$3+(I20+R20)*12*7.57%)*SUM(Fasering!$D$5)</f>
        <v>0</v>
      </c>
      <c r="AI20" s="112">
        <f>($AK$3+(J20+S20)*12*7.57%)*SUM(Fasering!$D$5:$D$7)</f>
        <v>529.67032499297738</v>
      </c>
      <c r="AJ20" s="112">
        <f>($AK$3+(K20+T20)*12*7.57%)*SUM(Fasering!$D$5:$D$8)</f>
        <v>877.54401128406175</v>
      </c>
      <c r="AK20" s="9">
        <f>($AK$3+(L20+U20)*12*7.57%)*SUM(Fasering!$D$5:$D$9)</f>
        <v>1257.4781923777346</v>
      </c>
      <c r="AL20" s="9">
        <f>($AK$3+(M20+V20)*12*7.57%)*SUM(Fasering!$D$5:$D$10)</f>
        <v>1669.472868273996</v>
      </c>
      <c r="AM20" s="9">
        <f>($AK$3+(N20+W20)*12*7.57%)*SUM(Fasering!$D$5:$D$11)</f>
        <v>2112.493842481063</v>
      </c>
      <c r="AN20" s="82">
        <f>($AK$3+(O20+X20)*12*7.57%)*SUM(Fasering!$D$5:$D$12)</f>
        <v>2588.5374356082011</v>
      </c>
      <c r="AO20" s="5">
        <f>($AK$3+(I20+AA20)*12*7.57%)*SUM(Fasering!$D$5)</f>
        <v>0</v>
      </c>
      <c r="AP20" s="112">
        <f>($AK$3+(J20+AB20)*12*7.57%)*SUM(Fasering!$D$5:$D$7)</f>
        <v>528.05287142773284</v>
      </c>
      <c r="AQ20" s="112">
        <f>($AK$3+(K20+AC20)*12*7.57%)*SUM(Fasering!$D$5:$D$8)</f>
        <v>873.53802181123422</v>
      </c>
      <c r="AR20" s="9">
        <f>($AK$3+(L20+AD20)*12*7.57%)*SUM(Fasering!$D$5:$D$9)</f>
        <v>1250.0187272617627</v>
      </c>
      <c r="AS20" s="9">
        <f>($AK$3+(M20+AE20)*12*7.57%)*SUM(Fasering!$D$5:$D$10)</f>
        <v>1657.4949877793183</v>
      </c>
      <c r="AT20" s="9">
        <f>($AK$3+(N20+AF20)*12*7.57%)*SUM(Fasering!$D$5:$D$11)</f>
        <v>2094.9463526286777</v>
      </c>
      <c r="AU20" s="82">
        <f>($AK$3+(O20+AG20)*12*7.57%)*SUM(Fasering!$D$5:$D$12)</f>
        <v>2564.3440449032009</v>
      </c>
    </row>
    <row r="21" spans="1:47" x14ac:dyDescent="0.3">
      <c r="A21" s="32">
        <f t="shared" si="7"/>
        <v>11</v>
      </c>
      <c r="B21" s="129">
        <v>22822.25</v>
      </c>
      <c r="C21" s="130"/>
      <c r="D21" s="129">
        <f t="shared" si="0"/>
        <v>31955.714449999996</v>
      </c>
      <c r="E21" s="131">
        <f t="shared" si="1"/>
        <v>792.16146916576383</v>
      </c>
      <c r="F21" s="129">
        <f t="shared" si="2"/>
        <v>2662.9762041666668</v>
      </c>
      <c r="G21" s="131">
        <f t="shared" si="8"/>
        <v>66.013455763813667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2093.9188002460128</v>
      </c>
      <c r="K21" s="61">
        <f>GEW!$E$12+($F21-GEW!$E$12)*SUM(Fasering!$D$5:$D$8)</f>
        <v>2207.7814739595678</v>
      </c>
      <c r="L21" s="61">
        <f>GEW!$E$12+($F21-GEW!$E$12)*SUM(Fasering!$D$5:$D$9)</f>
        <v>2321.6441476731229</v>
      </c>
      <c r="M21" s="61">
        <f>GEW!$E$12+($F21-GEW!$E$12)*SUM(Fasering!$D$5:$D$10)</f>
        <v>2435.506821386678</v>
      </c>
      <c r="N21" s="61">
        <f>GEW!$E$12+($F21-GEW!$E$12)*SUM(Fasering!$D$5:$D$11)</f>
        <v>2549.1135304531117</v>
      </c>
      <c r="O21" s="73">
        <f>GEW!$E$12+($F21-GEW!$E$12)*SUM(Fasering!$D$5:$D$12)</f>
        <v>2662.9762041666668</v>
      </c>
      <c r="P21" s="129">
        <f t="shared" si="3"/>
        <v>34.290898000000112</v>
      </c>
      <c r="Q21" s="131">
        <f t="shared" si="4"/>
        <v>0.85004915728596531</v>
      </c>
      <c r="R21" s="45">
        <f>$P21*SUM(Fasering!$D$5)</f>
        <v>0</v>
      </c>
      <c r="S21" s="45">
        <f>$P21*SUM(Fasering!$D$5:$D$7)</f>
        <v>8.8663812069918908</v>
      </c>
      <c r="T21" s="45">
        <f>$P21*SUM(Fasering!$D$5:$D$8)</f>
        <v>13.953571778596759</v>
      </c>
      <c r="U21" s="45">
        <f>$P21*SUM(Fasering!$D$5:$D$9)</f>
        <v>19.040762350201629</v>
      </c>
      <c r="V21" s="45">
        <f>$P21*SUM(Fasering!$D$5:$D$10)</f>
        <v>24.127952921806497</v>
      </c>
      <c r="W21" s="45">
        <f>$P21*SUM(Fasering!$D$5:$D$11)</f>
        <v>29.203707428395251</v>
      </c>
      <c r="X21" s="72">
        <f>$P21*SUM(Fasering!$D$5:$D$12)</f>
        <v>34.290898000000119</v>
      </c>
      <c r="Y21" s="129">
        <f t="shared" si="5"/>
        <v>7.6579271666667852</v>
      </c>
      <c r="Z21" s="131">
        <f t="shared" si="6"/>
        <v>0.18983505578017756</v>
      </c>
      <c r="AA21" s="71">
        <f>$Y21*SUM(Fasering!$D$5)</f>
        <v>0</v>
      </c>
      <c r="AB21" s="45">
        <f>$Y21*SUM(Fasering!$D$5:$D$7)</f>
        <v>1.9800619253262723</v>
      </c>
      <c r="AC21" s="45">
        <f>$Y21*SUM(Fasering!$D$5:$D$8)</f>
        <v>3.1161457595934277</v>
      </c>
      <c r="AD21" s="45">
        <f>$Y21*SUM(Fasering!$D$5:$D$9)</f>
        <v>4.2522295938605827</v>
      </c>
      <c r="AE21" s="45">
        <f>$Y21*SUM(Fasering!$D$5:$D$10)</f>
        <v>5.3883134281277378</v>
      </c>
      <c r="AF21" s="45">
        <f>$Y21*SUM(Fasering!$D$5:$D$11)</f>
        <v>6.5218433323996319</v>
      </c>
      <c r="AG21" s="72">
        <f>$Y21*SUM(Fasering!$D$5:$D$12)</f>
        <v>7.657927166666787</v>
      </c>
      <c r="AH21" s="5">
        <f>($AK$3+(I21+R21)*12*7.57%)*SUM(Fasering!$D$5)</f>
        <v>0</v>
      </c>
      <c r="AI21" s="112">
        <f>($AK$3+(J21+S21)*12*7.57%)*SUM(Fasering!$D$5:$D$7)</f>
        <v>529.67032499297738</v>
      </c>
      <c r="AJ21" s="112">
        <f>($AK$3+(K21+T21)*12*7.57%)*SUM(Fasering!$D$5:$D$8)</f>
        <v>877.54401128406175</v>
      </c>
      <c r="AK21" s="9">
        <f>($AK$3+(L21+U21)*12*7.57%)*SUM(Fasering!$D$5:$D$9)</f>
        <v>1257.4781923777346</v>
      </c>
      <c r="AL21" s="9">
        <f>($AK$3+(M21+V21)*12*7.57%)*SUM(Fasering!$D$5:$D$10)</f>
        <v>1669.472868273996</v>
      </c>
      <c r="AM21" s="9">
        <f>($AK$3+(N21+W21)*12*7.57%)*SUM(Fasering!$D$5:$D$11)</f>
        <v>2112.493842481063</v>
      </c>
      <c r="AN21" s="82">
        <f>($AK$3+(O21+X21)*12*7.57%)*SUM(Fasering!$D$5:$D$12)</f>
        <v>2588.5374356082011</v>
      </c>
      <c r="AO21" s="5">
        <f>($AK$3+(I21+AA21)*12*7.57%)*SUM(Fasering!$D$5)</f>
        <v>0</v>
      </c>
      <c r="AP21" s="112">
        <f>($AK$3+(J21+AB21)*12*7.57%)*SUM(Fasering!$D$5:$D$7)</f>
        <v>528.05287142773284</v>
      </c>
      <c r="AQ21" s="112">
        <f>($AK$3+(K21+AC21)*12*7.57%)*SUM(Fasering!$D$5:$D$8)</f>
        <v>873.53802181123422</v>
      </c>
      <c r="AR21" s="9">
        <f>($AK$3+(L21+AD21)*12*7.57%)*SUM(Fasering!$D$5:$D$9)</f>
        <v>1250.0187272617627</v>
      </c>
      <c r="AS21" s="9">
        <f>($AK$3+(M21+AE21)*12*7.57%)*SUM(Fasering!$D$5:$D$10)</f>
        <v>1657.4949877793183</v>
      </c>
      <c r="AT21" s="9">
        <f>($AK$3+(N21+AF21)*12*7.57%)*SUM(Fasering!$D$5:$D$11)</f>
        <v>2094.9463526286777</v>
      </c>
      <c r="AU21" s="82">
        <f>($AK$3+(O21+AG21)*12*7.57%)*SUM(Fasering!$D$5:$D$12)</f>
        <v>2564.3440449032009</v>
      </c>
    </row>
    <row r="22" spans="1:47" x14ac:dyDescent="0.3">
      <c r="A22" s="32">
        <f t="shared" si="7"/>
        <v>12</v>
      </c>
      <c r="B22" s="129">
        <v>23818.48</v>
      </c>
      <c r="C22" s="130"/>
      <c r="D22" s="129">
        <f t="shared" si="0"/>
        <v>33350.635695999998</v>
      </c>
      <c r="E22" s="131">
        <f t="shared" si="1"/>
        <v>826.74066361096573</v>
      </c>
      <c r="F22" s="129">
        <f t="shared" si="2"/>
        <v>2779.2196413333331</v>
      </c>
      <c r="G22" s="131">
        <f t="shared" si="8"/>
        <v>68.89505530091381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2123.9751325920092</v>
      </c>
      <c r="K22" s="61">
        <f>GEW!$E$12+($F22-GEW!$E$12)*SUM(Fasering!$D$5:$D$8)</f>
        <v>2255.0829807412179</v>
      </c>
      <c r="L22" s="61">
        <f>GEW!$E$12+($F22-GEW!$E$12)*SUM(Fasering!$D$5:$D$9)</f>
        <v>2386.1908288904265</v>
      </c>
      <c r="M22" s="61">
        <f>GEW!$E$12+($F22-GEW!$E$12)*SUM(Fasering!$D$5:$D$10)</f>
        <v>2517.2986770396351</v>
      </c>
      <c r="N22" s="61">
        <f>GEW!$E$12+($F22-GEW!$E$12)*SUM(Fasering!$D$5:$D$11)</f>
        <v>2648.1117931841245</v>
      </c>
      <c r="O22" s="73">
        <f>GEW!$E$12+($F22-GEW!$E$12)*SUM(Fasering!$D$5:$D$12)</f>
        <v>2779.2196413333331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5"/>
        <v>0</v>
      </c>
      <c r="Z22" s="131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534.64740499976574</v>
      </c>
      <c r="AJ22" s="112">
        <f>($AK$3+(K22+T22)*12*7.57%)*SUM(Fasering!$D$5:$D$8)</f>
        <v>889.87087527635322</v>
      </c>
      <c r="AK22" s="9">
        <f>($AK$3+(L22+U22)*12*7.57%)*SUM(Fasering!$D$5:$D$9)</f>
        <v>1280.4317753972437</v>
      </c>
      <c r="AL22" s="9">
        <f>($AK$3+(M22+V22)*12*7.57%)*SUM(Fasering!$D$5:$D$10)</f>
        <v>1706.3301053624377</v>
      </c>
      <c r="AM22" s="9">
        <f>($AK$3+(N22+W22)*12*7.57%)*SUM(Fasering!$D$5:$D$11)</f>
        <v>2166.4893714967166</v>
      </c>
      <c r="AN22" s="82">
        <f>($AK$3+(O22+X22)*12*7.57%)*SUM(Fasering!$D$5:$D$12)</f>
        <v>2662.9831221872005</v>
      </c>
      <c r="AO22" s="5">
        <f>($AK$3+(I22+AA22)*12*7.57%)*SUM(Fasering!$D$5)</f>
        <v>0</v>
      </c>
      <c r="AP22" s="112">
        <f>($AK$3+(J22+AB22)*12*7.57%)*SUM(Fasering!$D$5:$D$7)</f>
        <v>534.64740499976574</v>
      </c>
      <c r="AQ22" s="112">
        <f>($AK$3+(K22+AC22)*12*7.57%)*SUM(Fasering!$D$5:$D$8)</f>
        <v>889.87087527635322</v>
      </c>
      <c r="AR22" s="9">
        <f>($AK$3+(L22+AD22)*12*7.57%)*SUM(Fasering!$D$5:$D$9)</f>
        <v>1280.4317753972437</v>
      </c>
      <c r="AS22" s="9">
        <f>($AK$3+(M22+AE22)*12*7.57%)*SUM(Fasering!$D$5:$D$10)</f>
        <v>1706.3301053624377</v>
      </c>
      <c r="AT22" s="9">
        <f>($AK$3+(N22+AF22)*12*7.57%)*SUM(Fasering!$D$5:$D$11)</f>
        <v>2166.4893714967166</v>
      </c>
      <c r="AU22" s="82">
        <f>($AK$3+(O22+AG22)*12*7.57%)*SUM(Fasering!$D$5:$D$12)</f>
        <v>2662.9831221872005</v>
      </c>
    </row>
    <row r="23" spans="1:47" x14ac:dyDescent="0.3">
      <c r="A23" s="32">
        <f t="shared" si="7"/>
        <v>13</v>
      </c>
      <c r="B23" s="129">
        <v>23818.48</v>
      </c>
      <c r="C23" s="130"/>
      <c r="D23" s="129">
        <f t="shared" si="0"/>
        <v>33350.635695999998</v>
      </c>
      <c r="E23" s="131">
        <f t="shared" si="1"/>
        <v>826.74066361096573</v>
      </c>
      <c r="F23" s="129">
        <f t="shared" si="2"/>
        <v>2779.2196413333331</v>
      </c>
      <c r="G23" s="131">
        <f t="shared" si="8"/>
        <v>68.89505530091381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2123.9751325920092</v>
      </c>
      <c r="K23" s="61">
        <f>GEW!$E$12+($F23-GEW!$E$12)*SUM(Fasering!$D$5:$D$8)</f>
        <v>2255.0829807412179</v>
      </c>
      <c r="L23" s="61">
        <f>GEW!$E$12+($F23-GEW!$E$12)*SUM(Fasering!$D$5:$D$9)</f>
        <v>2386.1908288904265</v>
      </c>
      <c r="M23" s="61">
        <f>GEW!$E$12+($F23-GEW!$E$12)*SUM(Fasering!$D$5:$D$10)</f>
        <v>2517.2986770396351</v>
      </c>
      <c r="N23" s="61">
        <f>GEW!$E$12+($F23-GEW!$E$12)*SUM(Fasering!$D$5:$D$11)</f>
        <v>2648.1117931841245</v>
      </c>
      <c r="O23" s="73">
        <f>GEW!$E$12+($F23-GEW!$E$12)*SUM(Fasering!$D$5:$D$12)</f>
        <v>2779.2196413333331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5"/>
        <v>0</v>
      </c>
      <c r="Z23" s="131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534.64740499976574</v>
      </c>
      <c r="AJ23" s="112">
        <f>($AK$3+(K23+T23)*12*7.57%)*SUM(Fasering!$D$5:$D$8)</f>
        <v>889.87087527635322</v>
      </c>
      <c r="AK23" s="9">
        <f>($AK$3+(L23+U23)*12*7.57%)*SUM(Fasering!$D$5:$D$9)</f>
        <v>1280.4317753972437</v>
      </c>
      <c r="AL23" s="9">
        <f>($AK$3+(M23+V23)*12*7.57%)*SUM(Fasering!$D$5:$D$10)</f>
        <v>1706.3301053624377</v>
      </c>
      <c r="AM23" s="9">
        <f>($AK$3+(N23+W23)*12*7.57%)*SUM(Fasering!$D$5:$D$11)</f>
        <v>2166.4893714967166</v>
      </c>
      <c r="AN23" s="82">
        <f>($AK$3+(O23+X23)*12*7.57%)*SUM(Fasering!$D$5:$D$12)</f>
        <v>2662.9831221872005</v>
      </c>
      <c r="AO23" s="5">
        <f>($AK$3+(I23+AA23)*12*7.57%)*SUM(Fasering!$D$5)</f>
        <v>0</v>
      </c>
      <c r="AP23" s="112">
        <f>($AK$3+(J23+AB23)*12*7.57%)*SUM(Fasering!$D$5:$D$7)</f>
        <v>534.64740499976574</v>
      </c>
      <c r="AQ23" s="112">
        <f>($AK$3+(K23+AC23)*12*7.57%)*SUM(Fasering!$D$5:$D$8)</f>
        <v>889.87087527635322</v>
      </c>
      <c r="AR23" s="9">
        <f>($AK$3+(L23+AD23)*12*7.57%)*SUM(Fasering!$D$5:$D$9)</f>
        <v>1280.4317753972437</v>
      </c>
      <c r="AS23" s="9">
        <f>($AK$3+(M23+AE23)*12*7.57%)*SUM(Fasering!$D$5:$D$10)</f>
        <v>1706.3301053624377</v>
      </c>
      <c r="AT23" s="9">
        <f>($AK$3+(N23+AF23)*12*7.57%)*SUM(Fasering!$D$5:$D$11)</f>
        <v>2166.4893714967166</v>
      </c>
      <c r="AU23" s="82">
        <f>($AK$3+(O23+AG23)*12*7.57%)*SUM(Fasering!$D$5:$D$12)</f>
        <v>2662.9831221872005</v>
      </c>
    </row>
    <row r="24" spans="1:47" x14ac:dyDescent="0.3">
      <c r="A24" s="32">
        <f t="shared" si="7"/>
        <v>14</v>
      </c>
      <c r="B24" s="129">
        <v>24814.7</v>
      </c>
      <c r="C24" s="130"/>
      <c r="D24" s="129">
        <f t="shared" si="0"/>
        <v>34745.542939999999</v>
      </c>
      <c r="E24" s="131">
        <f t="shared" si="1"/>
        <v>861.31951095565432</v>
      </c>
      <c r="F24" s="129">
        <f t="shared" si="2"/>
        <v>2895.4619116666668</v>
      </c>
      <c r="G24" s="131">
        <f t="shared" si="8"/>
        <v>71.776625912971198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2154.0311632372709</v>
      </c>
      <c r="K24" s="61">
        <f>GEW!$E$12+($F24-GEW!$E$12)*SUM(Fasering!$D$5:$D$8)</f>
        <v>2302.3840127177855</v>
      </c>
      <c r="L24" s="61">
        <f>GEW!$E$12+($F24-GEW!$E$12)*SUM(Fasering!$D$5:$D$9)</f>
        <v>2450.7368621983001</v>
      </c>
      <c r="M24" s="61">
        <f>GEW!$E$12+($F24-GEW!$E$12)*SUM(Fasering!$D$5:$D$10)</f>
        <v>2599.0897116788146</v>
      </c>
      <c r="N24" s="61">
        <f>GEW!$E$12+($F24-GEW!$E$12)*SUM(Fasering!$D$5:$D$11)</f>
        <v>2747.1090621861522</v>
      </c>
      <c r="O24" s="73">
        <f>GEW!$E$12+($F24-GEW!$E$12)*SUM(Fasering!$D$5:$D$12)</f>
        <v>2895.4619116666672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5"/>
        <v>0</v>
      </c>
      <c r="Z24" s="131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541.70694318494827</v>
      </c>
      <c r="AJ24" s="112">
        <f>($AK$3+(K24+T24)*12*7.57%)*SUM(Fasering!$D$5:$D$8)</f>
        <v>907.35541780700089</v>
      </c>
      <c r="AK24" s="9">
        <f>($AK$3+(L24+U24)*12*7.57%)*SUM(Fasering!$D$5:$D$9)</f>
        <v>1312.9893584764716</v>
      </c>
      <c r="AL24" s="9">
        <f>($AK$3+(M24+V24)*12*7.57%)*SUM(Fasering!$D$5:$D$10)</f>
        <v>1758.6087651933599</v>
      </c>
      <c r="AM24" s="9">
        <f>($AK$3+(N24+W24)*12*7.57%)*SUM(Fasering!$D$5:$D$11)</f>
        <v>2243.0771495503573</v>
      </c>
      <c r="AN24" s="82">
        <f>($AK$3+(O24+X24)*12*7.57%)*SUM(Fasering!$D$5:$D$12)</f>
        <v>2768.577600558001</v>
      </c>
      <c r="AO24" s="5">
        <f>($AK$3+(I24+AA24)*12*7.57%)*SUM(Fasering!$D$5)</f>
        <v>0</v>
      </c>
      <c r="AP24" s="112">
        <f>($AK$3+(J24+AB24)*12*7.57%)*SUM(Fasering!$D$5:$D$7)</f>
        <v>541.70694318494827</v>
      </c>
      <c r="AQ24" s="112">
        <f>($AK$3+(K24+AC24)*12*7.57%)*SUM(Fasering!$D$5:$D$8)</f>
        <v>907.35541780700089</v>
      </c>
      <c r="AR24" s="9">
        <f>($AK$3+(L24+AD24)*12*7.57%)*SUM(Fasering!$D$5:$D$9)</f>
        <v>1312.9893584764716</v>
      </c>
      <c r="AS24" s="9">
        <f>($AK$3+(M24+AE24)*12*7.57%)*SUM(Fasering!$D$5:$D$10)</f>
        <v>1758.6087651933599</v>
      </c>
      <c r="AT24" s="9">
        <f>($AK$3+(N24+AF24)*12*7.57%)*SUM(Fasering!$D$5:$D$11)</f>
        <v>2243.0771495503573</v>
      </c>
      <c r="AU24" s="82">
        <f>($AK$3+(O24+AG24)*12*7.57%)*SUM(Fasering!$D$5:$D$12)</f>
        <v>2768.577600558001</v>
      </c>
    </row>
    <row r="25" spans="1:47" x14ac:dyDescent="0.3">
      <c r="A25" s="32">
        <f t="shared" si="7"/>
        <v>15</v>
      </c>
      <c r="B25" s="129">
        <v>24814.7</v>
      </c>
      <c r="C25" s="130"/>
      <c r="D25" s="129">
        <f t="shared" si="0"/>
        <v>34745.542939999999</v>
      </c>
      <c r="E25" s="131">
        <f t="shared" si="1"/>
        <v>861.31951095565432</v>
      </c>
      <c r="F25" s="129">
        <f t="shared" si="2"/>
        <v>2895.4619116666668</v>
      </c>
      <c r="G25" s="131">
        <f t="shared" si="8"/>
        <v>71.776625912971198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2154.0311632372709</v>
      </c>
      <c r="K25" s="61">
        <f>GEW!$E$12+($F25-GEW!$E$12)*SUM(Fasering!$D$5:$D$8)</f>
        <v>2302.3840127177855</v>
      </c>
      <c r="L25" s="61">
        <f>GEW!$E$12+($F25-GEW!$E$12)*SUM(Fasering!$D$5:$D$9)</f>
        <v>2450.7368621983001</v>
      </c>
      <c r="M25" s="61">
        <f>GEW!$E$12+($F25-GEW!$E$12)*SUM(Fasering!$D$5:$D$10)</f>
        <v>2599.0897116788146</v>
      </c>
      <c r="N25" s="61">
        <f>GEW!$E$12+($F25-GEW!$E$12)*SUM(Fasering!$D$5:$D$11)</f>
        <v>2747.1090621861522</v>
      </c>
      <c r="O25" s="73">
        <f>GEW!$E$12+($F25-GEW!$E$12)*SUM(Fasering!$D$5:$D$12)</f>
        <v>2895.4619116666672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5"/>
        <v>0</v>
      </c>
      <c r="Z25" s="131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541.70694318494827</v>
      </c>
      <c r="AJ25" s="112">
        <f>($AK$3+(K25+T25)*12*7.57%)*SUM(Fasering!$D$5:$D$8)</f>
        <v>907.35541780700089</v>
      </c>
      <c r="AK25" s="9">
        <f>($AK$3+(L25+U25)*12*7.57%)*SUM(Fasering!$D$5:$D$9)</f>
        <v>1312.9893584764716</v>
      </c>
      <c r="AL25" s="9">
        <f>($AK$3+(M25+V25)*12*7.57%)*SUM(Fasering!$D$5:$D$10)</f>
        <v>1758.6087651933599</v>
      </c>
      <c r="AM25" s="9">
        <f>($AK$3+(N25+W25)*12*7.57%)*SUM(Fasering!$D$5:$D$11)</f>
        <v>2243.0771495503573</v>
      </c>
      <c r="AN25" s="82">
        <f>($AK$3+(O25+X25)*12*7.57%)*SUM(Fasering!$D$5:$D$12)</f>
        <v>2768.577600558001</v>
      </c>
      <c r="AO25" s="5">
        <f>($AK$3+(I25+AA25)*12*7.57%)*SUM(Fasering!$D$5)</f>
        <v>0</v>
      </c>
      <c r="AP25" s="112">
        <f>($AK$3+(J25+AB25)*12*7.57%)*SUM(Fasering!$D$5:$D$7)</f>
        <v>541.70694318494827</v>
      </c>
      <c r="AQ25" s="112">
        <f>($AK$3+(K25+AC25)*12*7.57%)*SUM(Fasering!$D$5:$D$8)</f>
        <v>907.35541780700089</v>
      </c>
      <c r="AR25" s="9">
        <f>($AK$3+(L25+AD25)*12*7.57%)*SUM(Fasering!$D$5:$D$9)</f>
        <v>1312.9893584764716</v>
      </c>
      <c r="AS25" s="9">
        <f>($AK$3+(M25+AE25)*12*7.57%)*SUM(Fasering!$D$5:$D$10)</f>
        <v>1758.6087651933599</v>
      </c>
      <c r="AT25" s="9">
        <f>($AK$3+(N25+AF25)*12*7.57%)*SUM(Fasering!$D$5:$D$11)</f>
        <v>2243.0771495503573</v>
      </c>
      <c r="AU25" s="82">
        <f>($AK$3+(O25+AG25)*12*7.57%)*SUM(Fasering!$D$5:$D$12)</f>
        <v>2768.577600558001</v>
      </c>
    </row>
    <row r="26" spans="1:47" x14ac:dyDescent="0.3">
      <c r="A26" s="32">
        <f t="shared" si="7"/>
        <v>16</v>
      </c>
      <c r="B26" s="129">
        <v>25810.92</v>
      </c>
      <c r="C26" s="130"/>
      <c r="D26" s="129">
        <f t="shared" si="0"/>
        <v>36140.450183999994</v>
      </c>
      <c r="E26" s="131">
        <f t="shared" si="1"/>
        <v>895.89835830034269</v>
      </c>
      <c r="F26" s="129">
        <f t="shared" si="2"/>
        <v>3011.7041819999995</v>
      </c>
      <c r="G26" s="131">
        <f t="shared" si="8"/>
        <v>74.658196525028558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2184.0871938825321</v>
      </c>
      <c r="K26" s="61">
        <f>GEW!$E$12+($F26-GEW!$E$12)*SUM(Fasering!$D$5:$D$8)</f>
        <v>2349.6850446943527</v>
      </c>
      <c r="L26" s="61">
        <f>GEW!$E$12+($F26-GEW!$E$12)*SUM(Fasering!$D$5:$D$9)</f>
        <v>2515.2828955061732</v>
      </c>
      <c r="M26" s="61">
        <f>GEW!$E$12+($F26-GEW!$E$12)*SUM(Fasering!$D$5:$D$10)</f>
        <v>2680.8807463179933</v>
      </c>
      <c r="N26" s="61">
        <f>GEW!$E$12+($F26-GEW!$E$12)*SUM(Fasering!$D$5:$D$11)</f>
        <v>2846.1063311881794</v>
      </c>
      <c r="O26" s="73">
        <f>GEW!$E$12+($F26-GEW!$E$12)*SUM(Fasering!$D$5:$D$12)</f>
        <v>3011.7041819999995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548.76648137013046</v>
      </c>
      <c r="AJ26" s="112">
        <f>($AK$3+(K26+T26)*12*7.57%)*SUM(Fasering!$D$5:$D$8)</f>
        <v>924.83996033764868</v>
      </c>
      <c r="AK26" s="9">
        <f>($AK$3+(L26+U26)*12*7.57%)*SUM(Fasering!$D$5:$D$9)</f>
        <v>1345.5469415556993</v>
      </c>
      <c r="AL26" s="9">
        <f>($AK$3+(M26+V26)*12*7.57%)*SUM(Fasering!$D$5:$D$10)</f>
        <v>1810.8874250242816</v>
      </c>
      <c r="AM26" s="9">
        <f>($AK$3+(N26+W26)*12*7.57%)*SUM(Fasering!$D$5:$D$11)</f>
        <v>2319.664927603998</v>
      </c>
      <c r="AN26" s="82">
        <f>($AK$3+(O26+X26)*12*7.57%)*SUM(Fasering!$D$5:$D$12)</f>
        <v>2874.1720789288001</v>
      </c>
      <c r="AO26" s="5">
        <f>($AK$3+(I26+AA26)*12*7.57%)*SUM(Fasering!$D$5)</f>
        <v>0</v>
      </c>
      <c r="AP26" s="112">
        <f>($AK$3+(J26+AB26)*12*7.57%)*SUM(Fasering!$D$5:$D$7)</f>
        <v>548.76648137013046</v>
      </c>
      <c r="AQ26" s="112">
        <f>($AK$3+(K26+AC26)*12*7.57%)*SUM(Fasering!$D$5:$D$8)</f>
        <v>924.83996033764868</v>
      </c>
      <c r="AR26" s="9">
        <f>($AK$3+(L26+AD26)*12*7.57%)*SUM(Fasering!$D$5:$D$9)</f>
        <v>1345.5469415556993</v>
      </c>
      <c r="AS26" s="9">
        <f>($AK$3+(M26+AE26)*12*7.57%)*SUM(Fasering!$D$5:$D$10)</f>
        <v>1810.8874250242816</v>
      </c>
      <c r="AT26" s="9">
        <f>($AK$3+(N26+AF26)*12*7.57%)*SUM(Fasering!$D$5:$D$11)</f>
        <v>2319.664927603998</v>
      </c>
      <c r="AU26" s="82">
        <f>($AK$3+(O26+AG26)*12*7.57%)*SUM(Fasering!$D$5:$D$12)</f>
        <v>2874.1720789288001</v>
      </c>
    </row>
    <row r="27" spans="1:47" x14ac:dyDescent="0.3">
      <c r="A27" s="32">
        <f t="shared" si="7"/>
        <v>17</v>
      </c>
      <c r="B27" s="129">
        <v>25810.92</v>
      </c>
      <c r="C27" s="130"/>
      <c r="D27" s="129">
        <f t="shared" si="0"/>
        <v>36140.450183999994</v>
      </c>
      <c r="E27" s="131">
        <f t="shared" si="1"/>
        <v>895.89835830034269</v>
      </c>
      <c r="F27" s="129">
        <f t="shared" si="2"/>
        <v>3011.7041819999995</v>
      </c>
      <c r="G27" s="131">
        <f t="shared" si="8"/>
        <v>74.658196525028558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2184.0871938825321</v>
      </c>
      <c r="K27" s="61">
        <f>GEW!$E$12+($F27-GEW!$E$12)*SUM(Fasering!$D$5:$D$8)</f>
        <v>2349.6850446943527</v>
      </c>
      <c r="L27" s="61">
        <f>GEW!$E$12+($F27-GEW!$E$12)*SUM(Fasering!$D$5:$D$9)</f>
        <v>2515.2828955061732</v>
      </c>
      <c r="M27" s="61">
        <f>GEW!$E$12+($F27-GEW!$E$12)*SUM(Fasering!$D$5:$D$10)</f>
        <v>2680.8807463179933</v>
      </c>
      <c r="N27" s="61">
        <f>GEW!$E$12+($F27-GEW!$E$12)*SUM(Fasering!$D$5:$D$11)</f>
        <v>2846.1063311881794</v>
      </c>
      <c r="O27" s="73">
        <f>GEW!$E$12+($F27-GEW!$E$12)*SUM(Fasering!$D$5:$D$12)</f>
        <v>3011.7041819999995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548.76648137013046</v>
      </c>
      <c r="AJ27" s="112">
        <f>($AK$3+(K27+T27)*12*7.57%)*SUM(Fasering!$D$5:$D$8)</f>
        <v>924.83996033764868</v>
      </c>
      <c r="AK27" s="9">
        <f>($AK$3+(L27+U27)*12*7.57%)*SUM(Fasering!$D$5:$D$9)</f>
        <v>1345.5469415556993</v>
      </c>
      <c r="AL27" s="9">
        <f>($AK$3+(M27+V27)*12*7.57%)*SUM(Fasering!$D$5:$D$10)</f>
        <v>1810.8874250242816</v>
      </c>
      <c r="AM27" s="9">
        <f>($AK$3+(N27+W27)*12*7.57%)*SUM(Fasering!$D$5:$D$11)</f>
        <v>2319.664927603998</v>
      </c>
      <c r="AN27" s="82">
        <f>($AK$3+(O27+X27)*12*7.57%)*SUM(Fasering!$D$5:$D$12)</f>
        <v>2874.1720789288001</v>
      </c>
      <c r="AO27" s="5">
        <f>($AK$3+(I27+AA27)*12*7.57%)*SUM(Fasering!$D$5)</f>
        <v>0</v>
      </c>
      <c r="AP27" s="112">
        <f>($AK$3+(J27+AB27)*12*7.57%)*SUM(Fasering!$D$5:$D$7)</f>
        <v>548.76648137013046</v>
      </c>
      <c r="AQ27" s="112">
        <f>($AK$3+(K27+AC27)*12*7.57%)*SUM(Fasering!$D$5:$D$8)</f>
        <v>924.83996033764868</v>
      </c>
      <c r="AR27" s="9">
        <f>($AK$3+(L27+AD27)*12*7.57%)*SUM(Fasering!$D$5:$D$9)</f>
        <v>1345.5469415556993</v>
      </c>
      <c r="AS27" s="9">
        <f>($AK$3+(M27+AE27)*12*7.57%)*SUM(Fasering!$D$5:$D$10)</f>
        <v>1810.8874250242816</v>
      </c>
      <c r="AT27" s="9">
        <f>($AK$3+(N27+AF27)*12*7.57%)*SUM(Fasering!$D$5:$D$11)</f>
        <v>2319.664927603998</v>
      </c>
      <c r="AU27" s="82">
        <f>($AK$3+(O27+AG27)*12*7.57%)*SUM(Fasering!$D$5:$D$12)</f>
        <v>2874.1720789288001</v>
      </c>
    </row>
    <row r="28" spans="1:47" x14ac:dyDescent="0.3">
      <c r="A28" s="32">
        <f t="shared" si="7"/>
        <v>18</v>
      </c>
      <c r="B28" s="129">
        <v>26807.15</v>
      </c>
      <c r="C28" s="130"/>
      <c r="D28" s="129">
        <f t="shared" si="0"/>
        <v>37535.371429999999</v>
      </c>
      <c r="E28" s="131">
        <f t="shared" si="1"/>
        <v>930.4775527455447</v>
      </c>
      <c r="F28" s="129">
        <f t="shared" si="2"/>
        <v>3127.9476191666668</v>
      </c>
      <c r="G28" s="131">
        <f t="shared" si="8"/>
        <v>77.53979606212873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2214.143526228529</v>
      </c>
      <c r="K28" s="61">
        <f>GEW!$E$12+($F28-GEW!$E$12)*SUM(Fasering!$D$5:$D$8)</f>
        <v>2396.9865514760031</v>
      </c>
      <c r="L28" s="61">
        <f>GEW!$E$12+($F28-GEW!$E$12)*SUM(Fasering!$D$5:$D$9)</f>
        <v>2579.8295767234772</v>
      </c>
      <c r="M28" s="61">
        <f>GEW!$E$12+($F28-GEW!$E$12)*SUM(Fasering!$D$5:$D$10)</f>
        <v>2762.6726019709513</v>
      </c>
      <c r="N28" s="61">
        <f>GEW!$E$12+($F28-GEW!$E$12)*SUM(Fasering!$D$5:$D$11)</f>
        <v>2945.1045939191927</v>
      </c>
      <c r="O28" s="73">
        <f>GEW!$E$12+($F28-GEW!$E$12)*SUM(Fasering!$D$5:$D$12)</f>
        <v>3127.9476191666672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555.82609041855778</v>
      </c>
      <c r="AJ28" s="112">
        <f>($AK$3+(K28+T28)*12*7.57%)*SUM(Fasering!$D$5:$D$8)</f>
        <v>942.32467837714535</v>
      </c>
      <c r="AK28" s="9">
        <f>($AK$3+(L28+U28)*12*7.57%)*SUM(Fasering!$D$5:$D$9)</f>
        <v>1378.1048514461038</v>
      </c>
      <c r="AL28" s="9">
        <f>($AK$3+(M28+V28)*12*7.57%)*SUM(Fasering!$D$5:$D$10)</f>
        <v>1863.1666096254332</v>
      </c>
      <c r="AM28" s="9">
        <f>($AK$3+(N28+W28)*12*7.57%)*SUM(Fasering!$D$5:$D$11)</f>
        <v>2396.2534744414215</v>
      </c>
      <c r="AN28" s="82">
        <f>($AK$3+(O28+X28)*12*7.57%)*SUM(Fasering!$D$5:$D$12)</f>
        <v>2979.7676172510014</v>
      </c>
      <c r="AO28" s="5">
        <f>($AK$3+(I28+AA28)*12*7.57%)*SUM(Fasering!$D$5)</f>
        <v>0</v>
      </c>
      <c r="AP28" s="112">
        <f>($AK$3+(J28+AB28)*12*7.57%)*SUM(Fasering!$D$5:$D$7)</f>
        <v>555.82609041855778</v>
      </c>
      <c r="AQ28" s="112">
        <f>($AK$3+(K28+AC28)*12*7.57%)*SUM(Fasering!$D$5:$D$8)</f>
        <v>942.32467837714535</v>
      </c>
      <c r="AR28" s="9">
        <f>($AK$3+(L28+AD28)*12*7.57%)*SUM(Fasering!$D$5:$D$9)</f>
        <v>1378.1048514461038</v>
      </c>
      <c r="AS28" s="9">
        <f>($AK$3+(M28+AE28)*12*7.57%)*SUM(Fasering!$D$5:$D$10)</f>
        <v>1863.1666096254332</v>
      </c>
      <c r="AT28" s="9">
        <f>($AK$3+(N28+AF28)*12*7.57%)*SUM(Fasering!$D$5:$D$11)</f>
        <v>2396.2534744414215</v>
      </c>
      <c r="AU28" s="82">
        <f>($AK$3+(O28+AG28)*12*7.57%)*SUM(Fasering!$D$5:$D$12)</f>
        <v>2979.7676172510014</v>
      </c>
    </row>
    <row r="29" spans="1:47" x14ac:dyDescent="0.3">
      <c r="A29" s="32">
        <f t="shared" si="7"/>
        <v>19</v>
      </c>
      <c r="B29" s="129">
        <v>26807.15</v>
      </c>
      <c r="C29" s="130"/>
      <c r="D29" s="129">
        <f t="shared" si="0"/>
        <v>37535.371429999999</v>
      </c>
      <c r="E29" s="131">
        <f t="shared" si="1"/>
        <v>930.4775527455447</v>
      </c>
      <c r="F29" s="129">
        <f t="shared" si="2"/>
        <v>3127.9476191666668</v>
      </c>
      <c r="G29" s="131">
        <f t="shared" si="8"/>
        <v>77.53979606212873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2214.143526228529</v>
      </c>
      <c r="K29" s="61">
        <f>GEW!$E$12+($F29-GEW!$E$12)*SUM(Fasering!$D$5:$D$8)</f>
        <v>2396.9865514760031</v>
      </c>
      <c r="L29" s="61">
        <f>GEW!$E$12+($F29-GEW!$E$12)*SUM(Fasering!$D$5:$D$9)</f>
        <v>2579.8295767234772</v>
      </c>
      <c r="M29" s="61">
        <f>GEW!$E$12+($F29-GEW!$E$12)*SUM(Fasering!$D$5:$D$10)</f>
        <v>2762.6726019709513</v>
      </c>
      <c r="N29" s="61">
        <f>GEW!$E$12+($F29-GEW!$E$12)*SUM(Fasering!$D$5:$D$11)</f>
        <v>2945.1045939191927</v>
      </c>
      <c r="O29" s="73">
        <f>GEW!$E$12+($F29-GEW!$E$12)*SUM(Fasering!$D$5:$D$12)</f>
        <v>3127.9476191666672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555.82609041855778</v>
      </c>
      <c r="AJ29" s="112">
        <f>($AK$3+(K29+T29)*12*7.57%)*SUM(Fasering!$D$5:$D$8)</f>
        <v>942.32467837714535</v>
      </c>
      <c r="AK29" s="9">
        <f>($AK$3+(L29+U29)*12*7.57%)*SUM(Fasering!$D$5:$D$9)</f>
        <v>1378.1048514461038</v>
      </c>
      <c r="AL29" s="9">
        <f>($AK$3+(M29+V29)*12*7.57%)*SUM(Fasering!$D$5:$D$10)</f>
        <v>1863.1666096254332</v>
      </c>
      <c r="AM29" s="9">
        <f>($AK$3+(N29+W29)*12*7.57%)*SUM(Fasering!$D$5:$D$11)</f>
        <v>2396.2534744414215</v>
      </c>
      <c r="AN29" s="82">
        <f>($AK$3+(O29+X29)*12*7.57%)*SUM(Fasering!$D$5:$D$12)</f>
        <v>2979.7676172510014</v>
      </c>
      <c r="AO29" s="5">
        <f>($AK$3+(I29+AA29)*12*7.57%)*SUM(Fasering!$D$5)</f>
        <v>0</v>
      </c>
      <c r="AP29" s="112">
        <f>($AK$3+(J29+AB29)*12*7.57%)*SUM(Fasering!$D$5:$D$7)</f>
        <v>555.82609041855778</v>
      </c>
      <c r="AQ29" s="112">
        <f>($AK$3+(K29+AC29)*12*7.57%)*SUM(Fasering!$D$5:$D$8)</f>
        <v>942.32467837714535</v>
      </c>
      <c r="AR29" s="9">
        <f>($AK$3+(L29+AD29)*12*7.57%)*SUM(Fasering!$D$5:$D$9)</f>
        <v>1378.1048514461038</v>
      </c>
      <c r="AS29" s="9">
        <f>($AK$3+(M29+AE29)*12*7.57%)*SUM(Fasering!$D$5:$D$10)</f>
        <v>1863.1666096254332</v>
      </c>
      <c r="AT29" s="9">
        <f>($AK$3+(N29+AF29)*12*7.57%)*SUM(Fasering!$D$5:$D$11)</f>
        <v>2396.2534744414215</v>
      </c>
      <c r="AU29" s="82">
        <f>($AK$3+(O29+AG29)*12*7.57%)*SUM(Fasering!$D$5:$D$12)</f>
        <v>2979.7676172510014</v>
      </c>
    </row>
    <row r="30" spans="1:47" x14ac:dyDescent="0.3">
      <c r="A30" s="32">
        <f t="shared" si="7"/>
        <v>20</v>
      </c>
      <c r="B30" s="129">
        <v>27803.37</v>
      </c>
      <c r="C30" s="130"/>
      <c r="D30" s="129">
        <f t="shared" si="0"/>
        <v>38930.278673999994</v>
      </c>
      <c r="E30" s="131">
        <f t="shared" si="1"/>
        <v>965.05640009023307</v>
      </c>
      <c r="F30" s="129">
        <f t="shared" si="2"/>
        <v>3244.1898894999995</v>
      </c>
      <c r="G30" s="131">
        <f t="shared" si="8"/>
        <v>80.421366674186089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2244.1995568737902</v>
      </c>
      <c r="K30" s="61">
        <f>GEW!$E$12+($F30-GEW!$E$12)*SUM(Fasering!$D$5:$D$8)</f>
        <v>2444.2875834525703</v>
      </c>
      <c r="L30" s="61">
        <f>GEW!$E$12+($F30-GEW!$E$12)*SUM(Fasering!$D$5:$D$9)</f>
        <v>2644.3756100313503</v>
      </c>
      <c r="M30" s="61">
        <f>GEW!$E$12+($F30-GEW!$E$12)*SUM(Fasering!$D$5:$D$10)</f>
        <v>2844.4636366101304</v>
      </c>
      <c r="N30" s="61">
        <f>GEW!$E$12+($F30-GEW!$E$12)*SUM(Fasering!$D$5:$D$11)</f>
        <v>3044.1018629212199</v>
      </c>
      <c r="O30" s="73">
        <f>GEW!$E$12+($F30-GEW!$E$12)*SUM(Fasering!$D$5:$D$12)</f>
        <v>3244.1898894999995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562.88562860374009</v>
      </c>
      <c r="AJ30" s="112">
        <f>($AK$3+(K30+T30)*12*7.57%)*SUM(Fasering!$D$5:$D$8)</f>
        <v>959.80922090779313</v>
      </c>
      <c r="AK30" s="9">
        <f>($AK$3+(L30+U30)*12*7.57%)*SUM(Fasering!$D$5:$D$9)</f>
        <v>1410.6624345253315</v>
      </c>
      <c r="AL30" s="9">
        <f>($AK$3+(M30+V30)*12*7.57%)*SUM(Fasering!$D$5:$D$10)</f>
        <v>1915.4452694563549</v>
      </c>
      <c r="AM30" s="9">
        <f>($AK$3+(N30+W30)*12*7.57%)*SUM(Fasering!$D$5:$D$11)</f>
        <v>2472.8412524950622</v>
      </c>
      <c r="AN30" s="82">
        <f>($AK$3+(O30+X30)*12*7.57%)*SUM(Fasering!$D$5:$D$12)</f>
        <v>3085.3620956218006</v>
      </c>
      <c r="AO30" s="5">
        <f>($AK$3+(I30+AA30)*12*7.57%)*SUM(Fasering!$D$5)</f>
        <v>0</v>
      </c>
      <c r="AP30" s="112">
        <f>($AK$3+(J30+AB30)*12*7.57%)*SUM(Fasering!$D$5:$D$7)</f>
        <v>562.88562860374009</v>
      </c>
      <c r="AQ30" s="112">
        <f>($AK$3+(K30+AC30)*12*7.57%)*SUM(Fasering!$D$5:$D$8)</f>
        <v>959.80922090779313</v>
      </c>
      <c r="AR30" s="9">
        <f>($AK$3+(L30+AD30)*12*7.57%)*SUM(Fasering!$D$5:$D$9)</f>
        <v>1410.6624345253315</v>
      </c>
      <c r="AS30" s="9">
        <f>($AK$3+(M30+AE30)*12*7.57%)*SUM(Fasering!$D$5:$D$10)</f>
        <v>1915.4452694563549</v>
      </c>
      <c r="AT30" s="9">
        <f>($AK$3+(N30+AF30)*12*7.57%)*SUM(Fasering!$D$5:$D$11)</f>
        <v>2472.8412524950622</v>
      </c>
      <c r="AU30" s="82">
        <f>($AK$3+(O30+AG30)*12*7.57%)*SUM(Fasering!$D$5:$D$12)</f>
        <v>3085.3620956218006</v>
      </c>
    </row>
    <row r="31" spans="1:47" x14ac:dyDescent="0.3">
      <c r="A31" s="32">
        <f t="shared" si="7"/>
        <v>21</v>
      </c>
      <c r="B31" s="129">
        <v>27803.37</v>
      </c>
      <c r="C31" s="130"/>
      <c r="D31" s="129">
        <f t="shared" si="0"/>
        <v>38930.278673999994</v>
      </c>
      <c r="E31" s="131">
        <f t="shared" si="1"/>
        <v>965.05640009023307</v>
      </c>
      <c r="F31" s="129">
        <f t="shared" si="2"/>
        <v>3244.1898894999995</v>
      </c>
      <c r="G31" s="131">
        <f t="shared" si="8"/>
        <v>80.421366674186089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2244.1995568737902</v>
      </c>
      <c r="K31" s="61">
        <f>GEW!$E$12+($F31-GEW!$E$12)*SUM(Fasering!$D$5:$D$8)</f>
        <v>2444.2875834525703</v>
      </c>
      <c r="L31" s="61">
        <f>GEW!$E$12+($F31-GEW!$E$12)*SUM(Fasering!$D$5:$D$9)</f>
        <v>2644.3756100313503</v>
      </c>
      <c r="M31" s="61">
        <f>GEW!$E$12+($F31-GEW!$E$12)*SUM(Fasering!$D$5:$D$10)</f>
        <v>2844.4636366101304</v>
      </c>
      <c r="N31" s="61">
        <f>GEW!$E$12+($F31-GEW!$E$12)*SUM(Fasering!$D$5:$D$11)</f>
        <v>3044.1018629212199</v>
      </c>
      <c r="O31" s="73">
        <f>GEW!$E$12+($F31-GEW!$E$12)*SUM(Fasering!$D$5:$D$12)</f>
        <v>3244.1898894999995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562.88562860374009</v>
      </c>
      <c r="AJ31" s="112">
        <f>($AK$3+(K31+T31)*12*7.57%)*SUM(Fasering!$D$5:$D$8)</f>
        <v>959.80922090779313</v>
      </c>
      <c r="AK31" s="9">
        <f>($AK$3+(L31+U31)*12*7.57%)*SUM(Fasering!$D$5:$D$9)</f>
        <v>1410.6624345253315</v>
      </c>
      <c r="AL31" s="9">
        <f>($AK$3+(M31+V31)*12*7.57%)*SUM(Fasering!$D$5:$D$10)</f>
        <v>1915.4452694563549</v>
      </c>
      <c r="AM31" s="9">
        <f>($AK$3+(N31+W31)*12*7.57%)*SUM(Fasering!$D$5:$D$11)</f>
        <v>2472.8412524950622</v>
      </c>
      <c r="AN31" s="82">
        <f>($AK$3+(O31+X31)*12*7.57%)*SUM(Fasering!$D$5:$D$12)</f>
        <v>3085.3620956218006</v>
      </c>
      <c r="AO31" s="5">
        <f>($AK$3+(I31+AA31)*12*7.57%)*SUM(Fasering!$D$5)</f>
        <v>0</v>
      </c>
      <c r="AP31" s="112">
        <f>($AK$3+(J31+AB31)*12*7.57%)*SUM(Fasering!$D$5:$D$7)</f>
        <v>562.88562860374009</v>
      </c>
      <c r="AQ31" s="112">
        <f>($AK$3+(K31+AC31)*12*7.57%)*SUM(Fasering!$D$5:$D$8)</f>
        <v>959.80922090779313</v>
      </c>
      <c r="AR31" s="9">
        <f>($AK$3+(L31+AD31)*12*7.57%)*SUM(Fasering!$D$5:$D$9)</f>
        <v>1410.6624345253315</v>
      </c>
      <c r="AS31" s="9">
        <f>($AK$3+(M31+AE31)*12*7.57%)*SUM(Fasering!$D$5:$D$10)</f>
        <v>1915.4452694563549</v>
      </c>
      <c r="AT31" s="9">
        <f>($AK$3+(N31+AF31)*12*7.57%)*SUM(Fasering!$D$5:$D$11)</f>
        <v>2472.8412524950622</v>
      </c>
      <c r="AU31" s="82">
        <f>($AK$3+(O31+AG31)*12*7.57%)*SUM(Fasering!$D$5:$D$12)</f>
        <v>3085.3620956218006</v>
      </c>
    </row>
    <row r="32" spans="1:47" x14ac:dyDescent="0.3">
      <c r="A32" s="32">
        <f t="shared" si="7"/>
        <v>22</v>
      </c>
      <c r="B32" s="129">
        <v>28799.59</v>
      </c>
      <c r="C32" s="130"/>
      <c r="D32" s="129">
        <f t="shared" si="0"/>
        <v>40325.185917999996</v>
      </c>
      <c r="E32" s="131">
        <f t="shared" si="1"/>
        <v>999.63524743492167</v>
      </c>
      <c r="F32" s="129">
        <f t="shared" si="2"/>
        <v>3360.4321598333327</v>
      </c>
      <c r="G32" s="131">
        <f t="shared" si="8"/>
        <v>83.302937286243463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2274.2555875190519</v>
      </c>
      <c r="K32" s="61">
        <f>GEW!$E$12+($F32-GEW!$E$12)*SUM(Fasering!$D$5:$D$8)</f>
        <v>2491.5886154291375</v>
      </c>
      <c r="L32" s="61">
        <f>GEW!$E$12+($F32-GEW!$E$12)*SUM(Fasering!$D$5:$D$9)</f>
        <v>2708.9216433392235</v>
      </c>
      <c r="M32" s="61">
        <f>GEW!$E$12+($F32-GEW!$E$12)*SUM(Fasering!$D$5:$D$10)</f>
        <v>2926.2546712493095</v>
      </c>
      <c r="N32" s="61">
        <f>GEW!$E$12+($F32-GEW!$E$12)*SUM(Fasering!$D$5:$D$11)</f>
        <v>3143.0991319232471</v>
      </c>
      <c r="O32" s="73">
        <f>GEW!$E$12+($F32-GEW!$E$12)*SUM(Fasering!$D$5:$D$12)</f>
        <v>3360.4321598333327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569.94516678892251</v>
      </c>
      <c r="AJ32" s="112">
        <f>($AK$3+(K32+T32)*12*7.57%)*SUM(Fasering!$D$5:$D$8)</f>
        <v>977.29376343844092</v>
      </c>
      <c r="AK32" s="9">
        <f>($AK$3+(L32+U32)*12*7.57%)*SUM(Fasering!$D$5:$D$9)</f>
        <v>1443.220017604559</v>
      </c>
      <c r="AL32" s="9">
        <f>($AK$3+(M32+V32)*12*7.57%)*SUM(Fasering!$D$5:$D$10)</f>
        <v>1967.7239292872766</v>
      </c>
      <c r="AM32" s="9">
        <f>($AK$3+(N32+W32)*12*7.57%)*SUM(Fasering!$D$5:$D$11)</f>
        <v>2549.4290305487029</v>
      </c>
      <c r="AN32" s="82">
        <f>($AK$3+(O32+X32)*12*7.57%)*SUM(Fasering!$D$5:$D$12)</f>
        <v>3190.9565739926002</v>
      </c>
      <c r="AO32" s="5">
        <f>($AK$3+(I32+AA32)*12*7.57%)*SUM(Fasering!$D$5)</f>
        <v>0</v>
      </c>
      <c r="AP32" s="112">
        <f>($AK$3+(J32+AB32)*12*7.57%)*SUM(Fasering!$D$5:$D$7)</f>
        <v>569.94516678892251</v>
      </c>
      <c r="AQ32" s="112">
        <f>($AK$3+(K32+AC32)*12*7.57%)*SUM(Fasering!$D$5:$D$8)</f>
        <v>977.29376343844092</v>
      </c>
      <c r="AR32" s="9">
        <f>($AK$3+(L32+AD32)*12*7.57%)*SUM(Fasering!$D$5:$D$9)</f>
        <v>1443.220017604559</v>
      </c>
      <c r="AS32" s="9">
        <f>($AK$3+(M32+AE32)*12*7.57%)*SUM(Fasering!$D$5:$D$10)</f>
        <v>1967.7239292872766</v>
      </c>
      <c r="AT32" s="9">
        <f>($AK$3+(N32+AF32)*12*7.57%)*SUM(Fasering!$D$5:$D$11)</f>
        <v>2549.4290305487029</v>
      </c>
      <c r="AU32" s="82">
        <f>($AK$3+(O32+AG32)*12*7.57%)*SUM(Fasering!$D$5:$D$12)</f>
        <v>3190.9565739926002</v>
      </c>
    </row>
    <row r="33" spans="1:47" x14ac:dyDescent="0.3">
      <c r="A33" s="32">
        <f t="shared" si="7"/>
        <v>23</v>
      </c>
      <c r="B33" s="129">
        <v>29795.82</v>
      </c>
      <c r="C33" s="130"/>
      <c r="D33" s="129">
        <f t="shared" si="0"/>
        <v>41720.107163999994</v>
      </c>
      <c r="E33" s="131">
        <f t="shared" si="1"/>
        <v>1034.2144418801236</v>
      </c>
      <c r="F33" s="129">
        <f t="shared" si="2"/>
        <v>3476.6755969999999</v>
      </c>
      <c r="G33" s="131">
        <f t="shared" si="8"/>
        <v>86.184536823343635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2304.3119198650484</v>
      </c>
      <c r="K33" s="61">
        <f>GEW!$E$12+($F33-GEW!$E$12)*SUM(Fasering!$D$5:$D$8)</f>
        <v>2538.8901222107879</v>
      </c>
      <c r="L33" s="61">
        <f>GEW!$E$12+($F33-GEW!$E$12)*SUM(Fasering!$D$5:$D$9)</f>
        <v>2773.4683245565279</v>
      </c>
      <c r="M33" s="61">
        <f>GEW!$E$12+($F33-GEW!$E$12)*SUM(Fasering!$D$5:$D$10)</f>
        <v>3008.0465269022675</v>
      </c>
      <c r="N33" s="61">
        <f>GEW!$E$12+($F33-GEW!$E$12)*SUM(Fasering!$D$5:$D$11)</f>
        <v>3242.0973946542608</v>
      </c>
      <c r="O33" s="73">
        <f>GEW!$E$12+($F33-GEW!$E$12)*SUM(Fasering!$D$5:$D$12)</f>
        <v>3476.6755970000004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577.00477583734971</v>
      </c>
      <c r="AJ33" s="112">
        <f>($AK$3+(K33+T33)*12*7.57%)*SUM(Fasering!$D$5:$D$8)</f>
        <v>994.77848147793748</v>
      </c>
      <c r="AK33" s="9">
        <f>($AK$3+(L33+U33)*12*7.57%)*SUM(Fasering!$D$5:$D$9)</f>
        <v>1475.7779274949637</v>
      </c>
      <c r="AL33" s="9">
        <f>($AK$3+(M33+V33)*12*7.57%)*SUM(Fasering!$D$5:$D$10)</f>
        <v>2020.0031138884283</v>
      </c>
      <c r="AM33" s="9">
        <f>($AK$3+(N33+W33)*12*7.57%)*SUM(Fasering!$D$5:$D$11)</f>
        <v>2626.017577386127</v>
      </c>
      <c r="AN33" s="82">
        <f>($AK$3+(O33+X33)*12*7.57%)*SUM(Fasering!$D$5:$D$12)</f>
        <v>3296.5521123148014</v>
      </c>
      <c r="AO33" s="5">
        <f>($AK$3+(I33+AA33)*12*7.57%)*SUM(Fasering!$D$5)</f>
        <v>0</v>
      </c>
      <c r="AP33" s="112">
        <f>($AK$3+(J33+AB33)*12*7.57%)*SUM(Fasering!$D$5:$D$7)</f>
        <v>577.00477583734971</v>
      </c>
      <c r="AQ33" s="112">
        <f>($AK$3+(K33+AC33)*12*7.57%)*SUM(Fasering!$D$5:$D$8)</f>
        <v>994.77848147793748</v>
      </c>
      <c r="AR33" s="9">
        <f>($AK$3+(L33+AD33)*12*7.57%)*SUM(Fasering!$D$5:$D$9)</f>
        <v>1475.7779274949637</v>
      </c>
      <c r="AS33" s="9">
        <f>($AK$3+(M33+AE33)*12*7.57%)*SUM(Fasering!$D$5:$D$10)</f>
        <v>2020.0031138884283</v>
      </c>
      <c r="AT33" s="9">
        <f>($AK$3+(N33+AF33)*12*7.57%)*SUM(Fasering!$D$5:$D$11)</f>
        <v>2626.017577386127</v>
      </c>
      <c r="AU33" s="82">
        <f>($AK$3+(O33+AG33)*12*7.57%)*SUM(Fasering!$D$5:$D$12)</f>
        <v>3296.5521123148014</v>
      </c>
    </row>
    <row r="34" spans="1:47" x14ac:dyDescent="0.3">
      <c r="A34" s="32">
        <f t="shared" si="7"/>
        <v>24</v>
      </c>
      <c r="B34" s="129">
        <v>30792.04</v>
      </c>
      <c r="C34" s="130"/>
      <c r="D34" s="129">
        <f t="shared" si="0"/>
        <v>43115.014407999995</v>
      </c>
      <c r="E34" s="131">
        <f t="shared" si="1"/>
        <v>1068.793289224812</v>
      </c>
      <c r="F34" s="129">
        <f t="shared" si="2"/>
        <v>3592.9178673333336</v>
      </c>
      <c r="G34" s="131">
        <f t="shared" si="8"/>
        <v>89.066107435401022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2334.36795051031</v>
      </c>
      <c r="K34" s="61">
        <f>GEW!$E$12+($F34-GEW!$E$12)*SUM(Fasering!$D$5:$D$8)</f>
        <v>2586.1911541873556</v>
      </c>
      <c r="L34" s="61">
        <f>GEW!$E$12+($F34-GEW!$E$12)*SUM(Fasering!$D$5:$D$9)</f>
        <v>2838.0143578644011</v>
      </c>
      <c r="M34" s="61">
        <f>GEW!$E$12+($F34-GEW!$E$12)*SUM(Fasering!$D$5:$D$10)</f>
        <v>3089.837561541447</v>
      </c>
      <c r="N34" s="61">
        <f>GEW!$E$12+($F34-GEW!$E$12)*SUM(Fasering!$D$5:$D$11)</f>
        <v>3341.0946636562885</v>
      </c>
      <c r="O34" s="73">
        <f>GEW!$E$12+($F34-GEW!$E$12)*SUM(Fasering!$D$5:$D$12)</f>
        <v>3592.917867333334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584.06431402253202</v>
      </c>
      <c r="AJ34" s="112">
        <f>($AK$3+(K34+T34)*12*7.57%)*SUM(Fasering!$D$5:$D$8)</f>
        <v>1012.2630240085854</v>
      </c>
      <c r="AK34" s="9">
        <f>($AK$3+(L34+U34)*12*7.57%)*SUM(Fasering!$D$5:$D$9)</f>
        <v>1508.3355105741912</v>
      </c>
      <c r="AL34" s="9">
        <f>($AK$3+(M34+V34)*12*7.57%)*SUM(Fasering!$D$5:$D$10)</f>
        <v>2072.2817737193504</v>
      </c>
      <c r="AM34" s="9">
        <f>($AK$3+(N34+W34)*12*7.57%)*SUM(Fasering!$D$5:$D$11)</f>
        <v>2702.6053554397681</v>
      </c>
      <c r="AN34" s="82">
        <f>($AK$3+(O34+X34)*12*7.57%)*SUM(Fasering!$D$5:$D$12)</f>
        <v>3402.146590685602</v>
      </c>
      <c r="AO34" s="5">
        <f>($AK$3+(I34+AA34)*12*7.57%)*SUM(Fasering!$D$5)</f>
        <v>0</v>
      </c>
      <c r="AP34" s="112">
        <f>($AK$3+(J34+AB34)*12*7.57%)*SUM(Fasering!$D$5:$D$7)</f>
        <v>584.06431402253202</v>
      </c>
      <c r="AQ34" s="112">
        <f>($AK$3+(K34+AC34)*12*7.57%)*SUM(Fasering!$D$5:$D$8)</f>
        <v>1012.2630240085854</v>
      </c>
      <c r="AR34" s="9">
        <f>($AK$3+(L34+AD34)*12*7.57%)*SUM(Fasering!$D$5:$D$9)</f>
        <v>1508.3355105741912</v>
      </c>
      <c r="AS34" s="9">
        <f>($AK$3+(M34+AE34)*12*7.57%)*SUM(Fasering!$D$5:$D$10)</f>
        <v>2072.2817737193504</v>
      </c>
      <c r="AT34" s="9">
        <f>($AK$3+(N34+AF34)*12*7.57%)*SUM(Fasering!$D$5:$D$11)</f>
        <v>2702.6053554397681</v>
      </c>
      <c r="AU34" s="82">
        <f>($AK$3+(O34+AG34)*12*7.57%)*SUM(Fasering!$D$5:$D$12)</f>
        <v>3402.146590685602</v>
      </c>
    </row>
    <row r="35" spans="1:47" x14ac:dyDescent="0.3">
      <c r="A35" s="32">
        <f t="shared" si="7"/>
        <v>25</v>
      </c>
      <c r="B35" s="129">
        <v>30792.04</v>
      </c>
      <c r="C35" s="130"/>
      <c r="D35" s="129">
        <f t="shared" si="0"/>
        <v>43115.014407999995</v>
      </c>
      <c r="E35" s="131">
        <f t="shared" si="1"/>
        <v>1068.793289224812</v>
      </c>
      <c r="F35" s="129">
        <f t="shared" si="2"/>
        <v>3592.9178673333336</v>
      </c>
      <c r="G35" s="131">
        <f t="shared" si="8"/>
        <v>89.066107435401022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2334.36795051031</v>
      </c>
      <c r="K35" s="61">
        <f>GEW!$E$12+($F35-GEW!$E$12)*SUM(Fasering!$D$5:$D$8)</f>
        <v>2586.1911541873556</v>
      </c>
      <c r="L35" s="61">
        <f>GEW!$E$12+($F35-GEW!$E$12)*SUM(Fasering!$D$5:$D$9)</f>
        <v>2838.0143578644011</v>
      </c>
      <c r="M35" s="61">
        <f>GEW!$E$12+($F35-GEW!$E$12)*SUM(Fasering!$D$5:$D$10)</f>
        <v>3089.837561541447</v>
      </c>
      <c r="N35" s="61">
        <f>GEW!$E$12+($F35-GEW!$E$12)*SUM(Fasering!$D$5:$D$11)</f>
        <v>3341.0946636562885</v>
      </c>
      <c r="O35" s="73">
        <f>GEW!$E$12+($F35-GEW!$E$12)*SUM(Fasering!$D$5:$D$12)</f>
        <v>3592.917867333334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584.06431402253202</v>
      </c>
      <c r="AJ35" s="112">
        <f>($AK$3+(K35+T35)*12*7.57%)*SUM(Fasering!$D$5:$D$8)</f>
        <v>1012.2630240085854</v>
      </c>
      <c r="AK35" s="9">
        <f>($AK$3+(L35+U35)*12*7.57%)*SUM(Fasering!$D$5:$D$9)</f>
        <v>1508.3355105741912</v>
      </c>
      <c r="AL35" s="9">
        <f>($AK$3+(M35+V35)*12*7.57%)*SUM(Fasering!$D$5:$D$10)</f>
        <v>2072.2817737193504</v>
      </c>
      <c r="AM35" s="9">
        <f>($AK$3+(N35+W35)*12*7.57%)*SUM(Fasering!$D$5:$D$11)</f>
        <v>2702.6053554397681</v>
      </c>
      <c r="AN35" s="82">
        <f>($AK$3+(O35+X35)*12*7.57%)*SUM(Fasering!$D$5:$D$12)</f>
        <v>3402.146590685602</v>
      </c>
      <c r="AO35" s="5">
        <f>($AK$3+(I35+AA35)*12*7.57%)*SUM(Fasering!$D$5)</f>
        <v>0</v>
      </c>
      <c r="AP35" s="112">
        <f>($AK$3+(J35+AB35)*12*7.57%)*SUM(Fasering!$D$5:$D$7)</f>
        <v>584.06431402253202</v>
      </c>
      <c r="AQ35" s="112">
        <f>($AK$3+(K35+AC35)*12*7.57%)*SUM(Fasering!$D$5:$D$8)</f>
        <v>1012.2630240085854</v>
      </c>
      <c r="AR35" s="9">
        <f>($AK$3+(L35+AD35)*12*7.57%)*SUM(Fasering!$D$5:$D$9)</f>
        <v>1508.3355105741912</v>
      </c>
      <c r="AS35" s="9">
        <f>($AK$3+(M35+AE35)*12*7.57%)*SUM(Fasering!$D$5:$D$10)</f>
        <v>2072.2817737193504</v>
      </c>
      <c r="AT35" s="9">
        <f>($AK$3+(N35+AF35)*12*7.57%)*SUM(Fasering!$D$5:$D$11)</f>
        <v>2702.6053554397681</v>
      </c>
      <c r="AU35" s="82">
        <f>($AK$3+(O35+AG35)*12*7.57%)*SUM(Fasering!$D$5:$D$12)</f>
        <v>3402.146590685602</v>
      </c>
    </row>
    <row r="36" spans="1:47" x14ac:dyDescent="0.3">
      <c r="A36" s="32">
        <f t="shared" si="7"/>
        <v>26</v>
      </c>
      <c r="B36" s="129">
        <v>30792.04</v>
      </c>
      <c r="C36" s="130"/>
      <c r="D36" s="129">
        <f t="shared" si="0"/>
        <v>43115.014407999995</v>
      </c>
      <c r="E36" s="131">
        <f t="shared" si="1"/>
        <v>1068.793289224812</v>
      </c>
      <c r="F36" s="129">
        <f t="shared" si="2"/>
        <v>3592.9178673333336</v>
      </c>
      <c r="G36" s="131">
        <f t="shared" si="8"/>
        <v>89.066107435401022</v>
      </c>
      <c r="H36" s="61">
        <f>'L4'!$H$10</f>
        <v>1760.59</v>
      </c>
      <c r="I36" s="61">
        <f>GEW!$E$12+($F36-GEW!$E$12)*SUM(Fasering!$D$5)</f>
        <v>1895.469409333333</v>
      </c>
      <c r="J36" s="61">
        <f>GEW!$E$12+($F36-GEW!$E$12)*SUM(Fasering!$D$5:$D$7)</f>
        <v>2334.36795051031</v>
      </c>
      <c r="K36" s="61">
        <f>GEW!$E$12+($F36-GEW!$E$12)*SUM(Fasering!$D$5:$D$8)</f>
        <v>2586.1911541873556</v>
      </c>
      <c r="L36" s="61">
        <f>GEW!$E$12+($F36-GEW!$E$12)*SUM(Fasering!$D$5:$D$9)</f>
        <v>2838.0143578644011</v>
      </c>
      <c r="M36" s="61">
        <f>GEW!$E$12+($F36-GEW!$E$12)*SUM(Fasering!$D$5:$D$10)</f>
        <v>3089.837561541447</v>
      </c>
      <c r="N36" s="61">
        <f>GEW!$E$12+($F36-GEW!$E$12)*SUM(Fasering!$D$5:$D$11)</f>
        <v>3341.0946636562885</v>
      </c>
      <c r="O36" s="73">
        <f>GEW!$E$12+($F36-GEW!$E$12)*SUM(Fasering!$D$5:$D$12)</f>
        <v>3592.917867333334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5"/>
        <v>0</v>
      </c>
      <c r="Z36" s="131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584.06431402253202</v>
      </c>
      <c r="AJ36" s="112">
        <f>($AK$3+(K36+T36)*12*7.57%)*SUM(Fasering!$D$5:$D$8)</f>
        <v>1012.2630240085854</v>
      </c>
      <c r="AK36" s="9">
        <f>($AK$3+(L36+U36)*12*7.57%)*SUM(Fasering!$D$5:$D$9)</f>
        <v>1508.3355105741912</v>
      </c>
      <c r="AL36" s="9">
        <f>($AK$3+(M36+V36)*12*7.57%)*SUM(Fasering!$D$5:$D$10)</f>
        <v>2072.2817737193504</v>
      </c>
      <c r="AM36" s="9">
        <f>($AK$3+(N36+W36)*12*7.57%)*SUM(Fasering!$D$5:$D$11)</f>
        <v>2702.6053554397681</v>
      </c>
      <c r="AN36" s="82">
        <f>($AK$3+(O36+X36)*12*7.57%)*SUM(Fasering!$D$5:$D$12)</f>
        <v>3402.146590685602</v>
      </c>
      <c r="AO36" s="5">
        <f>($AK$3+(I36+AA36)*12*7.57%)*SUM(Fasering!$D$5)</f>
        <v>0</v>
      </c>
      <c r="AP36" s="112">
        <f>($AK$3+(J36+AB36)*12*7.57%)*SUM(Fasering!$D$5:$D$7)</f>
        <v>584.06431402253202</v>
      </c>
      <c r="AQ36" s="112">
        <f>($AK$3+(K36+AC36)*12*7.57%)*SUM(Fasering!$D$5:$D$8)</f>
        <v>1012.2630240085854</v>
      </c>
      <c r="AR36" s="9">
        <f>($AK$3+(L36+AD36)*12*7.57%)*SUM(Fasering!$D$5:$D$9)</f>
        <v>1508.3355105741912</v>
      </c>
      <c r="AS36" s="9">
        <f>($AK$3+(M36+AE36)*12*7.57%)*SUM(Fasering!$D$5:$D$10)</f>
        <v>2072.2817737193504</v>
      </c>
      <c r="AT36" s="9">
        <f>($AK$3+(N36+AF36)*12*7.57%)*SUM(Fasering!$D$5:$D$11)</f>
        <v>2702.6053554397681</v>
      </c>
      <c r="AU36" s="82">
        <f>($AK$3+(O36+AG36)*12*7.57%)*SUM(Fasering!$D$5:$D$12)</f>
        <v>3402.146590685602</v>
      </c>
    </row>
    <row r="37" spans="1:47" x14ac:dyDescent="0.3">
      <c r="A37" s="32">
        <f t="shared" si="7"/>
        <v>27</v>
      </c>
      <c r="B37" s="129">
        <v>30792.04</v>
      </c>
      <c r="C37" s="130"/>
      <c r="D37" s="129">
        <f t="shared" si="0"/>
        <v>43115.014407999995</v>
      </c>
      <c r="E37" s="131">
        <f t="shared" si="1"/>
        <v>1068.793289224812</v>
      </c>
      <c r="F37" s="129">
        <f t="shared" si="2"/>
        <v>3592.9178673333336</v>
      </c>
      <c r="G37" s="131">
        <f t="shared" si="8"/>
        <v>89.066107435401022</v>
      </c>
      <c r="H37" s="61">
        <f>'L4'!$H$10</f>
        <v>1760.59</v>
      </c>
      <c r="I37" s="61">
        <f>GEW!$E$12+($F37-GEW!$E$12)*SUM(Fasering!$D$5)</f>
        <v>1895.469409333333</v>
      </c>
      <c r="J37" s="61">
        <f>GEW!$E$12+($F37-GEW!$E$12)*SUM(Fasering!$D$5:$D$7)</f>
        <v>2334.36795051031</v>
      </c>
      <c r="K37" s="61">
        <f>GEW!$E$12+($F37-GEW!$E$12)*SUM(Fasering!$D$5:$D$8)</f>
        <v>2586.1911541873556</v>
      </c>
      <c r="L37" s="61">
        <f>GEW!$E$12+($F37-GEW!$E$12)*SUM(Fasering!$D$5:$D$9)</f>
        <v>2838.0143578644011</v>
      </c>
      <c r="M37" s="61">
        <f>GEW!$E$12+($F37-GEW!$E$12)*SUM(Fasering!$D$5:$D$10)</f>
        <v>3089.837561541447</v>
      </c>
      <c r="N37" s="61">
        <f>GEW!$E$12+($F37-GEW!$E$12)*SUM(Fasering!$D$5:$D$11)</f>
        <v>3341.0946636562885</v>
      </c>
      <c r="O37" s="73">
        <f>GEW!$E$12+($F37-GEW!$E$12)*SUM(Fasering!$D$5:$D$12)</f>
        <v>3592.917867333334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5"/>
        <v>0</v>
      </c>
      <c r="Z37" s="131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584.06431402253202</v>
      </c>
      <c r="AJ37" s="112">
        <f>($AK$3+(K37+T37)*12*7.57%)*SUM(Fasering!$D$5:$D$8)</f>
        <v>1012.2630240085854</v>
      </c>
      <c r="AK37" s="9">
        <f>($AK$3+(L37+U37)*12*7.57%)*SUM(Fasering!$D$5:$D$9)</f>
        <v>1508.3355105741912</v>
      </c>
      <c r="AL37" s="9">
        <f>($AK$3+(M37+V37)*12*7.57%)*SUM(Fasering!$D$5:$D$10)</f>
        <v>2072.2817737193504</v>
      </c>
      <c r="AM37" s="9">
        <f>($AK$3+(N37+W37)*12*7.57%)*SUM(Fasering!$D$5:$D$11)</f>
        <v>2702.6053554397681</v>
      </c>
      <c r="AN37" s="82">
        <f>($AK$3+(O37+X37)*12*7.57%)*SUM(Fasering!$D$5:$D$12)</f>
        <v>3402.146590685602</v>
      </c>
      <c r="AO37" s="5">
        <f>($AK$3+(I37+AA37)*12*7.57%)*SUM(Fasering!$D$5)</f>
        <v>0</v>
      </c>
      <c r="AP37" s="112">
        <f>($AK$3+(J37+AB37)*12*7.57%)*SUM(Fasering!$D$5:$D$7)</f>
        <v>584.06431402253202</v>
      </c>
      <c r="AQ37" s="112">
        <f>($AK$3+(K37+AC37)*12*7.57%)*SUM(Fasering!$D$5:$D$8)</f>
        <v>1012.2630240085854</v>
      </c>
      <c r="AR37" s="9">
        <f>($AK$3+(L37+AD37)*12*7.57%)*SUM(Fasering!$D$5:$D$9)</f>
        <v>1508.3355105741912</v>
      </c>
      <c r="AS37" s="9">
        <f>($AK$3+(M37+AE37)*12*7.57%)*SUM(Fasering!$D$5:$D$10)</f>
        <v>2072.2817737193504</v>
      </c>
      <c r="AT37" s="9">
        <f>($AK$3+(N37+AF37)*12*7.57%)*SUM(Fasering!$D$5:$D$11)</f>
        <v>2702.6053554397681</v>
      </c>
      <c r="AU37" s="82">
        <f>($AK$3+(O37+AG37)*12*7.57%)*SUM(Fasering!$D$5:$D$12)</f>
        <v>3402.146590685602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4" manualBreakCount="4">
    <brk id="15" max="1048575" man="1"/>
    <brk id="24" max="1048575" man="1"/>
    <brk id="33" max="1048575" man="1"/>
    <brk id="47" max="1048575" man="1"/>
  </colBreaks>
  <ignoredErrors>
    <ignoredError sqref="J8:AU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38"/>
  <sheetViews>
    <sheetView topLeftCell="AF1" zoomScale="80" zoomScaleNormal="80" workbookViewId="0">
      <selection activeCell="AR22" sqref="AR22"/>
    </sheetView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54</v>
      </c>
      <c r="B1" s="21" t="s">
        <v>19</v>
      </c>
      <c r="C1" s="21" t="s">
        <v>55</v>
      </c>
      <c r="D1" s="21"/>
      <c r="F1" s="21"/>
      <c r="G1" s="21"/>
      <c r="L1" s="98" t="str">
        <f>D8</f>
        <v>bedragen geldig  voor periode vanaf 10/2021 - let wel: vast bedrag eindejaarspremie = bedrag voor indexatie in november 2021!</v>
      </c>
      <c r="O1" s="24" t="s">
        <v>56</v>
      </c>
    </row>
    <row r="2" spans="1:47" s="23" customFormat="1" ht="17.25" x14ac:dyDescent="0.35">
      <c r="A2" s="21"/>
      <c r="B2" s="27"/>
      <c r="C2"/>
      <c r="D2"/>
      <c r="E2"/>
      <c r="F2"/>
      <c r="G2"/>
      <c r="H2"/>
      <c r="I2"/>
      <c r="J2" s="76"/>
      <c r="K2" s="76"/>
      <c r="L2"/>
      <c r="M2"/>
      <c r="N2"/>
      <c r="O2"/>
      <c r="P2" s="58"/>
      <c r="Q2" s="58"/>
      <c r="AH2" s="76" t="str">
        <f>'L4'!$AH$2</f>
        <v xml:space="preserve"> eindejaarspremie (vast geïndexeerd bedrag =  bedrag VOOR indexatie in november 2021!):</v>
      </c>
      <c r="AI2" s="76"/>
      <c r="AJ2" s="76"/>
      <c r="AK2"/>
      <c r="AL2"/>
    </row>
    <row r="3" spans="1:47" s="23" customFormat="1" ht="17.25" x14ac:dyDescent="0.35">
      <c r="A3" s="21"/>
      <c r="B3" s="27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68">
        <f>'L4'!O3</f>
        <v>1.4001999999999999</v>
      </c>
      <c r="P3" s="58"/>
      <c r="Q3" s="58"/>
      <c r="AH3" s="77" t="s">
        <v>92</v>
      </c>
      <c r="AI3" s="76"/>
      <c r="AK3" s="78">
        <f>'L4'!$AK$3</f>
        <v>138.34</v>
      </c>
      <c r="AL3"/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76"/>
      <c r="K4" s="76"/>
      <c r="L4"/>
      <c r="M4"/>
      <c r="V4" s="25"/>
      <c r="AH4" s="77" t="s">
        <v>47</v>
      </c>
      <c r="AI4" s="76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19981.72</v>
      </c>
      <c r="C10" s="130"/>
      <c r="D10" s="129">
        <f t="shared" ref="D10:D37" si="0">B10*$O$3</f>
        <v>27978.404343999999</v>
      </c>
      <c r="E10" s="131">
        <f t="shared" ref="E10:E37" si="1">D10/40.3399</f>
        <v>693.5665270365073</v>
      </c>
      <c r="F10" s="134">
        <f t="shared" ref="F10:F37" si="2">B10/12*$O$3</f>
        <v>2331.5336953333331</v>
      </c>
      <c r="G10" s="135"/>
      <c r="H10" s="61">
        <f>'L4'!$H$10</f>
        <v>1760.59</v>
      </c>
      <c r="I10" s="61">
        <f>GEW!$E$12+($F10-GEW!$E$12)*SUM(Fasering!$D$5)</f>
        <v>1895.469409333333</v>
      </c>
      <c r="J10" s="61">
        <f>GEW!$E$12+($F10-GEW!$E$12)*SUM(Fasering!$D$5:$D$7)</f>
        <v>2008.2198013012169</v>
      </c>
      <c r="K10" s="61">
        <f>GEW!$E$12+($F10-GEW!$E$12)*SUM(Fasering!$D$5:$D$8)</f>
        <v>2072.9116657240384</v>
      </c>
      <c r="L10" s="61">
        <f>GEW!$E$12+($F10-GEW!$E$12)*SUM(Fasering!$D$5:$D$9)</f>
        <v>2137.6035301468601</v>
      </c>
      <c r="M10" s="61">
        <f>GEW!$E$12+($F10-GEW!$E$12)*SUM(Fasering!$D$5:$D$10)</f>
        <v>2202.2953945696813</v>
      </c>
      <c r="N10" s="61">
        <f>GEW!$E$12+($F10-GEW!$E$12)*SUM(Fasering!$D$5:$D$11)</f>
        <v>2266.8418309105118</v>
      </c>
      <c r="O10" s="73">
        <f>GEW!$E$12+($F10-GEW!$E$12)*SUM(Fasering!$D$5:$D$12)</f>
        <v>2331.5336953333331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104.95665833333308</v>
      </c>
      <c r="Q10" s="135">
        <f t="shared" ref="Q10:Q37" si="4">P10/40.3399</f>
        <v>2.6018075982670528</v>
      </c>
      <c r="R10" s="45">
        <f>$P10*SUM(Fasering!$D$5)</f>
        <v>0</v>
      </c>
      <c r="S10" s="45">
        <f>$P10*SUM(Fasering!$D$5:$D$7)</f>
        <v>27.137981134099498</v>
      </c>
      <c r="T10" s="45">
        <f>$P10*SUM(Fasering!$D$5:$D$8)</f>
        <v>42.708717213991129</v>
      </c>
      <c r="U10" s="45">
        <f>$P10*SUM(Fasering!$D$5:$D$9)</f>
        <v>58.27945329388276</v>
      </c>
      <c r="V10" s="45">
        <f>$P10*SUM(Fasering!$D$5:$D$10)</f>
        <v>73.850189373774398</v>
      </c>
      <c r="W10" s="45">
        <f>$P10*SUM(Fasering!$D$5:$D$11)</f>
        <v>89.385922253441478</v>
      </c>
      <c r="X10" s="72">
        <f>$P10*SUM(Fasering!$D$5:$D$12)</f>
        <v>104.95665833333311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51.690716666666418</v>
      </c>
      <c r="Z10" s="135">
        <f t="shared" ref="Z10:Z37" si="6">Y10/40.3399</f>
        <v>1.2813793952554771</v>
      </c>
      <c r="AA10" s="71">
        <f>$Y10*SUM(Fasering!$D$5)</f>
        <v>0</v>
      </c>
      <c r="AB10" s="45">
        <f>$Y10*SUM(Fasering!$D$5:$D$7)</f>
        <v>13.365342570768259</v>
      </c>
      <c r="AC10" s="45">
        <f>$Y10*SUM(Fasering!$D$5:$D$8)</f>
        <v>21.033865175984463</v>
      </c>
      <c r="AD10" s="45">
        <f>$Y10*SUM(Fasering!$D$5:$D$9)</f>
        <v>28.70238778120067</v>
      </c>
      <c r="AE10" s="45">
        <f>$Y10*SUM(Fasering!$D$5:$D$10)</f>
        <v>36.370910386416874</v>
      </c>
      <c r="AF10" s="45">
        <f>$Y10*SUM(Fasering!$D$5:$D$11)</f>
        <v>44.022194061450222</v>
      </c>
      <c r="AG10" s="72">
        <f>$Y10*SUM(Fasering!$D$5:$D$12)</f>
        <v>51.690716666666432</v>
      </c>
      <c r="AH10" s="5">
        <f>($AK$3+(I10+R10)*12*7.57%)*SUM(Fasering!$D$5)</f>
        <v>0</v>
      </c>
      <c r="AI10" s="112">
        <f>($AK$3+(J10+S10)*12*7.57%)*SUM(Fasering!$D$5:$D$7)</f>
        <v>513.83302752309521</v>
      </c>
      <c r="AJ10" s="112">
        <f>($AK$3+(K10+T10)*12*7.57%)*SUM(Fasering!$D$5:$D$8)</f>
        <v>838.3193631670091</v>
      </c>
      <c r="AK10" s="9">
        <f>($AK$3+(L10+U10)*12*7.57%)*SUM(Fasering!$D$5:$D$9)</f>
        <v>1184.4388356095542</v>
      </c>
      <c r="AL10" s="9">
        <f>($AK$3+(M10+V10)*12*7.57%)*SUM(Fasering!$D$5:$D$10)</f>
        <v>1552.1914448507298</v>
      </c>
      <c r="AM10" s="9">
        <f>($AK$3+(N10+W10)*12*7.57%)*SUM(Fasering!$D$5:$D$11)</f>
        <v>1940.677585981633</v>
      </c>
      <c r="AN10" s="82">
        <f>($AK$3+(O10+X10)*12*7.57%)*SUM(Fasering!$D$5:$D$12)</f>
        <v>2351.6478372708002</v>
      </c>
      <c r="AO10" s="5">
        <f>($AK$3+(I10+AA10)*12*7.57%)*SUM(Fasering!$D$5)</f>
        <v>0</v>
      </c>
      <c r="AP10" s="112">
        <f>($AK$3+(J10+AB10)*12*7.57%)*SUM(Fasering!$D$5:$D$7)</f>
        <v>510.59812039260618</v>
      </c>
      <c r="AQ10" s="112">
        <f>($AK$3+(K10+AC10)*12*7.57%)*SUM(Fasering!$D$5:$D$8)</f>
        <v>830.30738422135369</v>
      </c>
      <c r="AR10" s="9">
        <f>($AK$3+(L10+AD10)*12*7.57%)*SUM(Fasering!$D$5:$D$9)</f>
        <v>1169.5199053776098</v>
      </c>
      <c r="AS10" s="9">
        <f>($AK$3+(M10+AE10)*12*7.57%)*SUM(Fasering!$D$5:$D$10)</f>
        <v>1528.2356838613739</v>
      </c>
      <c r="AT10" s="9">
        <f>($AK$3+(N10+AF10)*12*7.57%)*SUM(Fasering!$D$5:$D$11)</f>
        <v>1905.582606276862</v>
      </c>
      <c r="AU10" s="82">
        <f>($AK$3+(O10+AG10)*12*7.57%)*SUM(Fasering!$D$5:$D$12)</f>
        <v>2303.2610558608003</v>
      </c>
    </row>
    <row r="11" spans="1:47" x14ac:dyDescent="0.3">
      <c r="A11" s="32">
        <f t="shared" ref="A11:A37" si="7">+A10+1</f>
        <v>1</v>
      </c>
      <c r="B11" s="129">
        <v>20362.330000000002</v>
      </c>
      <c r="C11" s="130"/>
      <c r="D11" s="129">
        <f t="shared" si="0"/>
        <v>28511.334466</v>
      </c>
      <c r="E11" s="131">
        <f t="shared" si="1"/>
        <v>706.77751967654854</v>
      </c>
      <c r="F11" s="134">
        <f t="shared" si="2"/>
        <v>2375.9445388333334</v>
      </c>
      <c r="G11" s="135">
        <f t="shared" ref="G11:G37" si="8">F11/40.3399</f>
        <v>58.89812663971238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2019.7028329848742</v>
      </c>
      <c r="K11" s="61">
        <f>GEW!$E$12+($F11-GEW!$E$12)*SUM(Fasering!$D$5:$D$8)</f>
        <v>2090.9832219873151</v>
      </c>
      <c r="L11" s="61">
        <f>GEW!$E$12+($F11-GEW!$E$12)*SUM(Fasering!$D$5:$D$9)</f>
        <v>2162.2636109897558</v>
      </c>
      <c r="M11" s="61">
        <f>GEW!$E$12+($F11-GEW!$E$12)*SUM(Fasering!$D$5:$D$10)</f>
        <v>2233.5439999921969</v>
      </c>
      <c r="N11" s="61">
        <f>GEW!$E$12+($F11-GEW!$E$12)*SUM(Fasering!$D$5:$D$11)</f>
        <v>2304.6641498308927</v>
      </c>
      <c r="O11" s="73">
        <f>GEW!$E$12+($F11-GEW!$E$12)*SUM(Fasering!$D$5:$D$12)</f>
        <v>2375.9445388333334</v>
      </c>
      <c r="P11" s="134">
        <f t="shared" si="3"/>
        <v>60.545814833333019</v>
      </c>
      <c r="Q11" s="135">
        <f t="shared" si="4"/>
        <v>1.5008915449302804</v>
      </c>
      <c r="R11" s="45">
        <f>$P11*SUM(Fasering!$D$5)</f>
        <v>0</v>
      </c>
      <c r="S11" s="45">
        <f>$P11*SUM(Fasering!$D$5:$D$7)</f>
        <v>15.654949450442301</v>
      </c>
      <c r="T11" s="45">
        <f>$P11*SUM(Fasering!$D$5:$D$8)</f>
        <v>24.637160950714616</v>
      </c>
      <c r="U11" s="45">
        <f>$P11*SUM(Fasering!$D$5:$D$9)</f>
        <v>33.61937245098693</v>
      </c>
      <c r="V11" s="45">
        <f>$P11*SUM(Fasering!$D$5:$D$10)</f>
        <v>42.601583951259244</v>
      </c>
      <c r="W11" s="45">
        <f>$P11*SUM(Fasering!$D$5:$D$11)</f>
        <v>51.563603333060719</v>
      </c>
      <c r="X11" s="72">
        <f>$P11*SUM(Fasering!$D$5:$D$12)</f>
        <v>60.545814833333033</v>
      </c>
      <c r="Y11" s="134">
        <f t="shared" si="5"/>
        <v>26.63413766666666</v>
      </c>
      <c r="Z11" s="135">
        <f t="shared" si="6"/>
        <v>0.66024302654857003</v>
      </c>
      <c r="AA11" s="71">
        <f>$Y11*SUM(Fasering!$D$5)</f>
        <v>0</v>
      </c>
      <c r="AB11" s="45">
        <f>$Y11*SUM(Fasering!$D$5:$D$7)</f>
        <v>6.8866209824008502</v>
      </c>
      <c r="AC11" s="45">
        <f>$Y11*SUM(Fasering!$D$5:$D$8)</f>
        <v>10.837900824086312</v>
      </c>
      <c r="AD11" s="45">
        <f>$Y11*SUM(Fasering!$D$5:$D$9)</f>
        <v>14.789180665771772</v>
      </c>
      <c r="AE11" s="45">
        <f>$Y11*SUM(Fasering!$D$5:$D$10)</f>
        <v>18.740460507457232</v>
      </c>
      <c r="AF11" s="45">
        <f>$Y11*SUM(Fasering!$D$5:$D$11)</f>
        <v>22.682857824981205</v>
      </c>
      <c r="AG11" s="72">
        <f>$Y11*SUM(Fasering!$D$5:$D$12)</f>
        <v>26.634137666666668</v>
      </c>
      <c r="AH11" s="5">
        <f>($AK$3+(I11+R11)*12*7.57%)*SUM(Fasering!$D$5)</f>
        <v>0</v>
      </c>
      <c r="AI11" s="112">
        <f>($AK$3+(J11+S11)*12*7.57%)*SUM(Fasering!$D$5:$D$7)</f>
        <v>513.83302752309532</v>
      </c>
      <c r="AJ11" s="112">
        <f>($AK$3+(K11+T11)*12*7.57%)*SUM(Fasering!$D$5:$D$8)</f>
        <v>838.3193631670091</v>
      </c>
      <c r="AK11" s="9">
        <f>($AK$3+(L11+U11)*12*7.57%)*SUM(Fasering!$D$5:$D$9)</f>
        <v>1184.438835609554</v>
      </c>
      <c r="AL11" s="9">
        <f>($AK$3+(M11+V11)*12*7.57%)*SUM(Fasering!$D$5:$D$10)</f>
        <v>1552.19144485073</v>
      </c>
      <c r="AM11" s="9">
        <f>($AK$3+(N11+W11)*12*7.57%)*SUM(Fasering!$D$5:$D$11)</f>
        <v>1940.677585981633</v>
      </c>
      <c r="AN11" s="82">
        <f>($AK$3+(O11+X11)*12*7.57%)*SUM(Fasering!$D$5:$D$12)</f>
        <v>2351.6478372708007</v>
      </c>
      <c r="AO11" s="5">
        <f>($AK$3+(I11+AA11)*12*7.57%)*SUM(Fasering!$D$5)</f>
        <v>0</v>
      </c>
      <c r="AP11" s="112">
        <f>($AK$3+(J11+AB11)*12*7.57%)*SUM(Fasering!$D$5:$D$7)</f>
        <v>511.7735290360547</v>
      </c>
      <c r="AQ11" s="112">
        <f>($AK$3+(K11+AC11)*12*7.57%)*SUM(Fasering!$D$5:$D$8)</f>
        <v>833.2185494956492</v>
      </c>
      <c r="AR11" s="9">
        <f>($AK$3+(L11+AD11)*12*7.57%)*SUM(Fasering!$D$5:$D$9)</f>
        <v>1174.9407223711969</v>
      </c>
      <c r="AS11" s="9">
        <f>($AK$3+(M11+AE11)*12*7.57%)*SUM(Fasering!$D$5:$D$10)</f>
        <v>1536.9400476626984</v>
      </c>
      <c r="AT11" s="9">
        <f>($AK$3+(N11+AF11)*12*7.57%)*SUM(Fasering!$D$5:$D$11)</f>
        <v>1918.3344228894155</v>
      </c>
      <c r="AU11" s="82">
        <f>($AK$3+(O11+AG11)*12*7.57%)*SUM(Fasering!$D$5:$D$12)</f>
        <v>2320.8424697326009</v>
      </c>
    </row>
    <row r="12" spans="1:47" x14ac:dyDescent="0.3">
      <c r="A12" s="32">
        <f t="shared" si="7"/>
        <v>2</v>
      </c>
      <c r="B12" s="129">
        <v>20949.61</v>
      </c>
      <c r="C12" s="130"/>
      <c r="D12" s="129">
        <f t="shared" si="0"/>
        <v>29333.643921999999</v>
      </c>
      <c r="E12" s="131">
        <f t="shared" si="1"/>
        <v>727.162038626769</v>
      </c>
      <c r="F12" s="134">
        <f t="shared" si="2"/>
        <v>2444.4703268333333</v>
      </c>
      <c r="G12" s="135">
        <f t="shared" si="8"/>
        <v>60.596836552230748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2037.4211137635666</v>
      </c>
      <c r="K12" s="61">
        <f>GEW!$E$12+($F12-GEW!$E$12)*SUM(Fasering!$D$5:$D$8)</f>
        <v>2118.8675749005256</v>
      </c>
      <c r="L12" s="61">
        <f>GEW!$E$12+($F12-GEW!$E$12)*SUM(Fasering!$D$5:$D$9)</f>
        <v>2200.3140360374841</v>
      </c>
      <c r="M12" s="61">
        <f>GEW!$E$12+($F12-GEW!$E$12)*SUM(Fasering!$D$5:$D$10)</f>
        <v>2281.7604971744427</v>
      </c>
      <c r="N12" s="61">
        <f>GEW!$E$12+($F12-GEW!$E$12)*SUM(Fasering!$D$5:$D$11)</f>
        <v>2363.0238656963747</v>
      </c>
      <c r="O12" s="73">
        <f>GEW!$E$12+($F12-GEW!$E$12)*SUM(Fasering!$D$5:$D$12)</f>
        <v>2444.4703268333333</v>
      </c>
      <c r="P12" s="134">
        <f t="shared" si="3"/>
        <v>53.267108499999992</v>
      </c>
      <c r="Q12" s="135">
        <f t="shared" si="4"/>
        <v>1.320457128054358</v>
      </c>
      <c r="R12" s="45">
        <f>$P12*SUM(Fasering!$D$5)</f>
        <v>0</v>
      </c>
      <c r="S12" s="45">
        <f>$P12*SUM(Fasering!$D$5:$D$7)</f>
        <v>13.77294026406647</v>
      </c>
      <c r="T12" s="45">
        <f>$P12*SUM(Fasering!$D$5:$D$8)</f>
        <v>21.675326843089643</v>
      </c>
      <c r="U12" s="45">
        <f>$P12*SUM(Fasering!$D$5:$D$9)</f>
        <v>29.577713422112819</v>
      </c>
      <c r="V12" s="45">
        <f>$P12*SUM(Fasering!$D$5:$D$10)</f>
        <v>37.480100001135995</v>
      </c>
      <c r="W12" s="45">
        <f>$P12*SUM(Fasering!$D$5:$D$11)</f>
        <v>45.364721920976827</v>
      </c>
      <c r="X12" s="72">
        <f>$P12*SUM(Fasering!$D$5:$D$12)</f>
        <v>53.267108500000006</v>
      </c>
      <c r="Y12" s="134">
        <f t="shared" si="5"/>
        <v>26.63413766666666</v>
      </c>
      <c r="Z12" s="135">
        <f t="shared" si="6"/>
        <v>0.66024302654857003</v>
      </c>
      <c r="AA12" s="71">
        <f>$Y12*SUM(Fasering!$D$5)</f>
        <v>0</v>
      </c>
      <c r="AB12" s="45">
        <f>$Y12*SUM(Fasering!$D$5:$D$7)</f>
        <v>6.8866209824008502</v>
      </c>
      <c r="AC12" s="45">
        <f>$Y12*SUM(Fasering!$D$5:$D$8)</f>
        <v>10.837900824086312</v>
      </c>
      <c r="AD12" s="45">
        <f>$Y12*SUM(Fasering!$D$5:$D$9)</f>
        <v>14.789180665771772</v>
      </c>
      <c r="AE12" s="45">
        <f>$Y12*SUM(Fasering!$D$5:$D$10)</f>
        <v>18.740460507457232</v>
      </c>
      <c r="AF12" s="45">
        <f>$Y12*SUM(Fasering!$D$5:$D$11)</f>
        <v>22.682857824981205</v>
      </c>
      <c r="AG12" s="72">
        <f>$Y12*SUM(Fasering!$D$5:$D$12)</f>
        <v>26.634137666666668</v>
      </c>
      <c r="AH12" s="5">
        <f>($AK$3+(I12+R12)*12*7.57%)*SUM(Fasering!$D$5)</f>
        <v>0</v>
      </c>
      <c r="AI12" s="112">
        <f>($AK$3+(J12+S12)*12*7.57%)*SUM(Fasering!$D$5:$D$7)</f>
        <v>517.5526392488207</v>
      </c>
      <c r="AJ12" s="112">
        <f>($AK$3+(K12+T12)*12*7.57%)*SUM(Fasering!$D$5:$D$8)</f>
        <v>847.53182263814722</v>
      </c>
      <c r="AK12" s="9">
        <f>($AK$3+(L12+U12)*12*7.57%)*SUM(Fasering!$D$5:$D$9)</f>
        <v>1201.5931542924623</v>
      </c>
      <c r="AL12" s="9">
        <f>($AK$3+(M12+V12)*12*7.57%)*SUM(Fasering!$D$5:$D$10)</f>
        <v>1579.7366342117659</v>
      </c>
      <c r="AM12" s="9">
        <f>($AK$3+(N12+W12)*12*7.57%)*SUM(Fasering!$D$5:$D$11)</f>
        <v>1981.0310467637457</v>
      </c>
      <c r="AN12" s="82">
        <f>($AK$3+(O12+X12)*12*7.57%)*SUM(Fasering!$D$5:$D$12)</f>
        <v>2407.2846862568008</v>
      </c>
      <c r="AO12" s="5">
        <f>($AK$3+(I12+AA12)*12*7.57%)*SUM(Fasering!$D$5)</f>
        <v>0</v>
      </c>
      <c r="AP12" s="112">
        <f>($AK$3+(J12+AB12)*12*7.57%)*SUM(Fasering!$D$5:$D$7)</f>
        <v>515.93518568357615</v>
      </c>
      <c r="AQ12" s="112">
        <f>($AK$3+(K12+AC12)*12*7.57%)*SUM(Fasering!$D$5:$D$8)</f>
        <v>843.52583316531945</v>
      </c>
      <c r="AR12" s="9">
        <f>($AK$3+(L12+AD12)*12*7.57%)*SUM(Fasering!$D$5:$D$9)</f>
        <v>1194.1336891764902</v>
      </c>
      <c r="AS12" s="9">
        <f>($AK$3+(M12+AE12)*12*7.57%)*SUM(Fasering!$D$5:$D$10)</f>
        <v>1567.7587537170878</v>
      </c>
      <c r="AT12" s="9">
        <f>($AK$3+(N12+AF12)*12*7.57%)*SUM(Fasering!$D$5:$D$11)</f>
        <v>1963.48355691136</v>
      </c>
      <c r="AU12" s="82">
        <f>($AK$3+(O12+AG12)*12*7.57%)*SUM(Fasering!$D$5:$D$12)</f>
        <v>2383.0912955518002</v>
      </c>
    </row>
    <row r="13" spans="1:47" x14ac:dyDescent="0.3">
      <c r="A13" s="32">
        <f t="shared" si="7"/>
        <v>3</v>
      </c>
      <c r="B13" s="129">
        <v>21743.88</v>
      </c>
      <c r="C13" s="130"/>
      <c r="D13" s="129">
        <f t="shared" si="0"/>
        <v>30445.780776</v>
      </c>
      <c r="E13" s="131">
        <f t="shared" si="1"/>
        <v>754.73119110359721</v>
      </c>
      <c r="F13" s="134">
        <f t="shared" si="2"/>
        <v>2537.1483979999998</v>
      </c>
      <c r="G13" s="135">
        <f t="shared" si="8"/>
        <v>62.894265925299763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2061.3842980608219</v>
      </c>
      <c r="K13" s="61">
        <f>GEW!$E$12+($F13-GEW!$E$12)*SUM(Fasering!$D$5:$D$8)</f>
        <v>2156.5799182263249</v>
      </c>
      <c r="L13" s="61">
        <f>GEW!$E$12+($F13-GEW!$E$12)*SUM(Fasering!$D$5:$D$9)</f>
        <v>2251.7755383918279</v>
      </c>
      <c r="M13" s="61">
        <f>GEW!$E$12+($F13-GEW!$E$12)*SUM(Fasering!$D$5:$D$10)</f>
        <v>2346.9711585573309</v>
      </c>
      <c r="N13" s="61">
        <f>GEW!$E$12+($F13-GEW!$E$12)*SUM(Fasering!$D$5:$D$11)</f>
        <v>2441.9527778344973</v>
      </c>
      <c r="O13" s="73">
        <f>GEW!$E$12+($F13-GEW!$E$12)*SUM(Fasering!$D$5:$D$12)</f>
        <v>2537.1483979999998</v>
      </c>
      <c r="P13" s="134">
        <f t="shared" si="3"/>
        <v>53.267108499999992</v>
      </c>
      <c r="Q13" s="135">
        <f t="shared" si="4"/>
        <v>1.320457128054358</v>
      </c>
      <c r="R13" s="45">
        <f>$P13*SUM(Fasering!$D$5)</f>
        <v>0</v>
      </c>
      <c r="S13" s="45">
        <f>$P13*SUM(Fasering!$D$5:$D$7)</f>
        <v>13.77294026406647</v>
      </c>
      <c r="T13" s="45">
        <f>$P13*SUM(Fasering!$D$5:$D$8)</f>
        <v>21.675326843089643</v>
      </c>
      <c r="U13" s="45">
        <f>$P13*SUM(Fasering!$D$5:$D$9)</f>
        <v>29.577713422112819</v>
      </c>
      <c r="V13" s="45">
        <f>$P13*SUM(Fasering!$D$5:$D$10)</f>
        <v>37.480100001135995</v>
      </c>
      <c r="W13" s="45">
        <f>$P13*SUM(Fasering!$D$5:$D$11)</f>
        <v>45.364721920976827</v>
      </c>
      <c r="X13" s="72">
        <f>$P13*SUM(Fasering!$D$5:$D$12)</f>
        <v>53.267108500000006</v>
      </c>
      <c r="Y13" s="134">
        <f t="shared" si="5"/>
        <v>26.63413766666666</v>
      </c>
      <c r="Z13" s="135">
        <f t="shared" si="6"/>
        <v>0.66024302654857003</v>
      </c>
      <c r="AA13" s="71">
        <f>$Y13*SUM(Fasering!$D$5)</f>
        <v>0</v>
      </c>
      <c r="AB13" s="45">
        <f>$Y13*SUM(Fasering!$D$5:$D$7)</f>
        <v>6.8866209824008502</v>
      </c>
      <c r="AC13" s="45">
        <f>$Y13*SUM(Fasering!$D$5:$D$8)</f>
        <v>10.837900824086312</v>
      </c>
      <c r="AD13" s="45">
        <f>$Y13*SUM(Fasering!$D$5:$D$9)</f>
        <v>14.789180665771772</v>
      </c>
      <c r="AE13" s="45">
        <f>$Y13*SUM(Fasering!$D$5:$D$10)</f>
        <v>18.740460507457232</v>
      </c>
      <c r="AF13" s="45">
        <f>$Y13*SUM(Fasering!$D$5:$D$11)</f>
        <v>22.682857824981205</v>
      </c>
      <c r="AG13" s="72">
        <f>$Y13*SUM(Fasering!$D$5:$D$12)</f>
        <v>26.634137666666668</v>
      </c>
      <c r="AH13" s="5">
        <f>($AK$3+(I13+R13)*12*7.57%)*SUM(Fasering!$D$5)</f>
        <v>0</v>
      </c>
      <c r="AI13" s="112">
        <f>($AK$3+(J13+S13)*12*7.57%)*SUM(Fasering!$D$5:$D$7)</f>
        <v>523.18109420289181</v>
      </c>
      <c r="AJ13" s="112">
        <f>($AK$3+(K13+T13)*12*7.57%)*SUM(Fasering!$D$5:$D$8)</f>
        <v>861.47196396819231</v>
      </c>
      <c r="AK13" s="9">
        <f>($AK$3+(L13+U13)*12*7.57%)*SUM(Fasering!$D$5:$D$9)</f>
        <v>1227.5507856513368</v>
      </c>
      <c r="AL13" s="9">
        <f>($AK$3+(M13+V13)*12*7.57%)*SUM(Fasering!$D$5:$D$10)</f>
        <v>1621.4175592523252</v>
      </c>
      <c r="AM13" s="9">
        <f>($AK$3+(N13+W13)*12*7.57%)*SUM(Fasering!$D$5:$D$11)</f>
        <v>2042.0932363149143</v>
      </c>
      <c r="AN13" s="82">
        <f>($AK$3+(O13+X13)*12*7.57%)*SUM(Fasering!$D$5:$D$12)</f>
        <v>2491.473446104601</v>
      </c>
      <c r="AO13" s="5">
        <f>($AK$3+(I13+AA13)*12*7.57%)*SUM(Fasering!$D$5)</f>
        <v>0</v>
      </c>
      <c r="AP13" s="112">
        <f>($AK$3+(J13+AB13)*12*7.57%)*SUM(Fasering!$D$5:$D$7)</f>
        <v>521.56364063764727</v>
      </c>
      <c r="AQ13" s="112">
        <f>($AK$3+(K13+AC13)*12*7.57%)*SUM(Fasering!$D$5:$D$8)</f>
        <v>857.46597449536466</v>
      </c>
      <c r="AR13" s="9">
        <f>($AK$3+(L13+AD13)*12*7.57%)*SUM(Fasering!$D$5:$D$9)</f>
        <v>1220.0913205353647</v>
      </c>
      <c r="AS13" s="9">
        <f>($AK$3+(M13+AE13)*12*7.57%)*SUM(Fasering!$D$5:$D$10)</f>
        <v>1609.4396787576472</v>
      </c>
      <c r="AT13" s="9">
        <f>($AK$3+(N13+AF13)*12*7.57%)*SUM(Fasering!$D$5:$D$11)</f>
        <v>2024.5457464625285</v>
      </c>
      <c r="AU13" s="82">
        <f>($AK$3+(O13+AG13)*12*7.57%)*SUM(Fasering!$D$5:$D$12)</f>
        <v>2467.2800553996003</v>
      </c>
    </row>
    <row r="14" spans="1:47" x14ac:dyDescent="0.3">
      <c r="A14" s="32">
        <f t="shared" si="7"/>
        <v>4</v>
      </c>
      <c r="B14" s="129">
        <v>22538.16</v>
      </c>
      <c r="C14" s="130"/>
      <c r="D14" s="129">
        <f t="shared" si="0"/>
        <v>31557.931631999996</v>
      </c>
      <c r="E14" s="131">
        <f t="shared" si="1"/>
        <v>782.3006906809386</v>
      </c>
      <c r="F14" s="134">
        <f t="shared" si="2"/>
        <v>2629.827636</v>
      </c>
      <c r="G14" s="135">
        <f t="shared" si="8"/>
        <v>65.191724223411555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2085.347784058813</v>
      </c>
      <c r="K14" s="61">
        <f>GEW!$E$12+($F14-GEW!$E$12)*SUM(Fasering!$D$5:$D$8)</f>
        <v>2194.292736357208</v>
      </c>
      <c r="L14" s="61">
        <f>GEW!$E$12+($F14-GEW!$E$12)*SUM(Fasering!$D$5:$D$9)</f>
        <v>2303.2376886556026</v>
      </c>
      <c r="M14" s="61">
        <f>GEW!$E$12+($F14-GEW!$E$12)*SUM(Fasering!$D$5:$D$10)</f>
        <v>2412.1826409539976</v>
      </c>
      <c r="N14" s="61">
        <f>GEW!$E$12+($F14-GEW!$E$12)*SUM(Fasering!$D$5:$D$11)</f>
        <v>2520.8826837016049</v>
      </c>
      <c r="O14" s="73">
        <f>GEW!$E$12+($F14-GEW!$E$12)*SUM(Fasering!$D$5:$D$12)</f>
        <v>2629.827636</v>
      </c>
      <c r="P14" s="134">
        <f t="shared" si="3"/>
        <v>53.267108499999992</v>
      </c>
      <c r="Q14" s="135">
        <f t="shared" si="4"/>
        <v>1.320457128054358</v>
      </c>
      <c r="R14" s="45">
        <f>$P14*SUM(Fasering!$D$5)</f>
        <v>0</v>
      </c>
      <c r="S14" s="45">
        <f>$P14*SUM(Fasering!$D$5:$D$7)</f>
        <v>13.77294026406647</v>
      </c>
      <c r="T14" s="45">
        <f>$P14*SUM(Fasering!$D$5:$D$8)</f>
        <v>21.675326843089643</v>
      </c>
      <c r="U14" s="45">
        <f>$P14*SUM(Fasering!$D$5:$D$9)</f>
        <v>29.577713422112819</v>
      </c>
      <c r="V14" s="45">
        <f>$P14*SUM(Fasering!$D$5:$D$10)</f>
        <v>37.480100001135995</v>
      </c>
      <c r="W14" s="45">
        <f>$P14*SUM(Fasering!$D$5:$D$11)</f>
        <v>45.364721920976827</v>
      </c>
      <c r="X14" s="72">
        <f>$P14*SUM(Fasering!$D$5:$D$12)</f>
        <v>53.267108500000006</v>
      </c>
      <c r="Y14" s="134">
        <f t="shared" si="5"/>
        <v>26.63413766666666</v>
      </c>
      <c r="Z14" s="135">
        <f t="shared" si="6"/>
        <v>0.66024302654857003</v>
      </c>
      <c r="AA14" s="71">
        <f>$Y14*SUM(Fasering!$D$5)</f>
        <v>0</v>
      </c>
      <c r="AB14" s="45">
        <f>$Y14*SUM(Fasering!$D$5:$D$7)</f>
        <v>6.8866209824008502</v>
      </c>
      <c r="AC14" s="45">
        <f>$Y14*SUM(Fasering!$D$5:$D$8)</f>
        <v>10.837900824086312</v>
      </c>
      <c r="AD14" s="45">
        <f>$Y14*SUM(Fasering!$D$5:$D$9)</f>
        <v>14.789180665771772</v>
      </c>
      <c r="AE14" s="45">
        <f>$Y14*SUM(Fasering!$D$5:$D$10)</f>
        <v>18.740460507457232</v>
      </c>
      <c r="AF14" s="45">
        <f>$Y14*SUM(Fasering!$D$5:$D$11)</f>
        <v>22.682857824981205</v>
      </c>
      <c r="AG14" s="72">
        <f>$Y14*SUM(Fasering!$D$5:$D$12)</f>
        <v>26.634137666666668</v>
      </c>
      <c r="AH14" s="5">
        <f>($AK$3+(I14+R14)*12*7.57%)*SUM(Fasering!$D$5)</f>
        <v>0</v>
      </c>
      <c r="AI14" s="112">
        <f>($AK$3+(J14+S14)*12*7.57%)*SUM(Fasering!$D$5:$D$7)</f>
        <v>528.80962002020794</v>
      </c>
      <c r="AJ14" s="112">
        <f>($AK$3+(K14+T14)*12*7.57%)*SUM(Fasering!$D$5:$D$8)</f>
        <v>875.4122808070864</v>
      </c>
      <c r="AK14" s="9">
        <f>($AK$3+(L14+U14)*12*7.57%)*SUM(Fasering!$D$5:$D$9)</f>
        <v>1253.5087438213884</v>
      </c>
      <c r="AL14" s="9">
        <f>($AK$3+(M14+V14)*12*7.57%)*SUM(Fasering!$D$5:$D$10)</f>
        <v>1663.0990090631146</v>
      </c>
      <c r="AM14" s="9">
        <f>($AK$3+(N14+W14)*12*7.57%)*SUM(Fasering!$D$5:$D$11)</f>
        <v>2103.1561946498659</v>
      </c>
      <c r="AN14" s="82">
        <f>($AK$3+(O14+X14)*12*7.57%)*SUM(Fasering!$D$5:$D$12)</f>
        <v>2575.6632659038009</v>
      </c>
      <c r="AO14" s="5">
        <f>($AK$3+(I14+AA14)*12*7.57%)*SUM(Fasering!$D$5)</f>
        <v>0</v>
      </c>
      <c r="AP14" s="112">
        <f>($AK$3+(J14+AB14)*12*7.57%)*SUM(Fasering!$D$5:$D$7)</f>
        <v>527.19216645496351</v>
      </c>
      <c r="AQ14" s="112">
        <f>($AK$3+(K14+AC14)*12*7.57%)*SUM(Fasering!$D$5:$D$8)</f>
        <v>871.40629133425875</v>
      </c>
      <c r="AR14" s="9">
        <f>($AK$3+(L14+AD14)*12*7.57%)*SUM(Fasering!$D$5:$D$9)</f>
        <v>1246.0492787054163</v>
      </c>
      <c r="AS14" s="9">
        <f>($AK$3+(M14+AE14)*12*7.57%)*SUM(Fasering!$D$5:$D$10)</f>
        <v>1651.1211285684369</v>
      </c>
      <c r="AT14" s="9">
        <f>($AK$3+(N14+AF14)*12*7.57%)*SUM(Fasering!$D$5:$D$11)</f>
        <v>2085.6087047974802</v>
      </c>
      <c r="AU14" s="82">
        <f>($AK$3+(O14+AG14)*12*7.57%)*SUM(Fasering!$D$5:$D$12)</f>
        <v>2551.4698751988008</v>
      </c>
    </row>
    <row r="15" spans="1:47" x14ac:dyDescent="0.3">
      <c r="A15" s="32">
        <f t="shared" si="7"/>
        <v>5</v>
      </c>
      <c r="B15" s="129">
        <v>22538.16</v>
      </c>
      <c r="C15" s="130"/>
      <c r="D15" s="129">
        <f t="shared" si="0"/>
        <v>31557.931631999996</v>
      </c>
      <c r="E15" s="131">
        <f t="shared" si="1"/>
        <v>782.3006906809386</v>
      </c>
      <c r="F15" s="134">
        <f t="shared" si="2"/>
        <v>2629.827636</v>
      </c>
      <c r="G15" s="135">
        <f t="shared" si="8"/>
        <v>65.191724223411555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2085.347784058813</v>
      </c>
      <c r="K15" s="61">
        <f>GEW!$E$12+($F15-GEW!$E$12)*SUM(Fasering!$D$5:$D$8)</f>
        <v>2194.292736357208</v>
      </c>
      <c r="L15" s="61">
        <f>GEW!$E$12+($F15-GEW!$E$12)*SUM(Fasering!$D$5:$D$9)</f>
        <v>2303.2376886556026</v>
      </c>
      <c r="M15" s="61">
        <f>GEW!$E$12+($F15-GEW!$E$12)*SUM(Fasering!$D$5:$D$10)</f>
        <v>2412.1826409539976</v>
      </c>
      <c r="N15" s="61">
        <f>GEW!$E$12+($F15-GEW!$E$12)*SUM(Fasering!$D$5:$D$11)</f>
        <v>2520.8826837016049</v>
      </c>
      <c r="O15" s="73">
        <f>GEW!$E$12+($F15-GEW!$E$12)*SUM(Fasering!$D$5:$D$12)</f>
        <v>2629.827636</v>
      </c>
      <c r="P15" s="134">
        <f t="shared" si="3"/>
        <v>53.267108499999992</v>
      </c>
      <c r="Q15" s="135">
        <f t="shared" si="4"/>
        <v>1.320457128054358</v>
      </c>
      <c r="R15" s="45">
        <f>$P15*SUM(Fasering!$D$5)</f>
        <v>0</v>
      </c>
      <c r="S15" s="45">
        <f>$P15*SUM(Fasering!$D$5:$D$7)</f>
        <v>13.77294026406647</v>
      </c>
      <c r="T15" s="45">
        <f>$P15*SUM(Fasering!$D$5:$D$8)</f>
        <v>21.675326843089643</v>
      </c>
      <c r="U15" s="45">
        <f>$P15*SUM(Fasering!$D$5:$D$9)</f>
        <v>29.577713422112819</v>
      </c>
      <c r="V15" s="45">
        <f>$P15*SUM(Fasering!$D$5:$D$10)</f>
        <v>37.480100001135995</v>
      </c>
      <c r="W15" s="45">
        <f>$P15*SUM(Fasering!$D$5:$D$11)</f>
        <v>45.364721920976827</v>
      </c>
      <c r="X15" s="72">
        <f>$P15*SUM(Fasering!$D$5:$D$12)</f>
        <v>53.267108500000006</v>
      </c>
      <c r="Y15" s="134">
        <f t="shared" si="5"/>
        <v>26.63413766666666</v>
      </c>
      <c r="Z15" s="135">
        <f t="shared" si="6"/>
        <v>0.66024302654857003</v>
      </c>
      <c r="AA15" s="71">
        <f>$Y15*SUM(Fasering!$D$5)</f>
        <v>0</v>
      </c>
      <c r="AB15" s="45">
        <f>$Y15*SUM(Fasering!$D$5:$D$7)</f>
        <v>6.8866209824008502</v>
      </c>
      <c r="AC15" s="45">
        <f>$Y15*SUM(Fasering!$D$5:$D$8)</f>
        <v>10.837900824086312</v>
      </c>
      <c r="AD15" s="45">
        <f>$Y15*SUM(Fasering!$D$5:$D$9)</f>
        <v>14.789180665771772</v>
      </c>
      <c r="AE15" s="45">
        <f>$Y15*SUM(Fasering!$D$5:$D$10)</f>
        <v>18.740460507457232</v>
      </c>
      <c r="AF15" s="45">
        <f>$Y15*SUM(Fasering!$D$5:$D$11)</f>
        <v>22.682857824981205</v>
      </c>
      <c r="AG15" s="72">
        <f>$Y15*SUM(Fasering!$D$5:$D$12)</f>
        <v>26.634137666666668</v>
      </c>
      <c r="AH15" s="5">
        <f>($AK$3+(I15+R15)*12*7.57%)*SUM(Fasering!$D$5)</f>
        <v>0</v>
      </c>
      <c r="AI15" s="112">
        <f>($AK$3+(J15+S15)*12*7.57%)*SUM(Fasering!$D$5:$D$7)</f>
        <v>528.80962002020794</v>
      </c>
      <c r="AJ15" s="112">
        <f>($AK$3+(K15+T15)*12*7.57%)*SUM(Fasering!$D$5:$D$8)</f>
        <v>875.4122808070864</v>
      </c>
      <c r="AK15" s="9">
        <f>($AK$3+(L15+U15)*12*7.57%)*SUM(Fasering!$D$5:$D$9)</f>
        <v>1253.5087438213884</v>
      </c>
      <c r="AL15" s="9">
        <f>($AK$3+(M15+V15)*12*7.57%)*SUM(Fasering!$D$5:$D$10)</f>
        <v>1663.0990090631146</v>
      </c>
      <c r="AM15" s="9">
        <f>($AK$3+(N15+W15)*12*7.57%)*SUM(Fasering!$D$5:$D$11)</f>
        <v>2103.1561946498659</v>
      </c>
      <c r="AN15" s="82">
        <f>($AK$3+(O15+X15)*12*7.57%)*SUM(Fasering!$D$5:$D$12)</f>
        <v>2575.6632659038009</v>
      </c>
      <c r="AO15" s="5">
        <f>($AK$3+(I15+AA15)*12*7.57%)*SUM(Fasering!$D$5)</f>
        <v>0</v>
      </c>
      <c r="AP15" s="112">
        <f>($AK$3+(J15+AB15)*12*7.57%)*SUM(Fasering!$D$5:$D$7)</f>
        <v>527.19216645496351</v>
      </c>
      <c r="AQ15" s="112">
        <f>($AK$3+(K15+AC15)*12*7.57%)*SUM(Fasering!$D$5:$D$8)</f>
        <v>871.40629133425875</v>
      </c>
      <c r="AR15" s="9">
        <f>($AK$3+(L15+AD15)*12*7.57%)*SUM(Fasering!$D$5:$D$9)</f>
        <v>1246.0492787054163</v>
      </c>
      <c r="AS15" s="9">
        <f>($AK$3+(M15+AE15)*12*7.57%)*SUM(Fasering!$D$5:$D$10)</f>
        <v>1651.1211285684369</v>
      </c>
      <c r="AT15" s="9">
        <f>($AK$3+(N15+AF15)*12*7.57%)*SUM(Fasering!$D$5:$D$11)</f>
        <v>2085.6087047974802</v>
      </c>
      <c r="AU15" s="82">
        <f>($AK$3+(O15+AG15)*12*7.57%)*SUM(Fasering!$D$5:$D$12)</f>
        <v>2551.4698751988008</v>
      </c>
    </row>
    <row r="16" spans="1:47" x14ac:dyDescent="0.3">
      <c r="A16" s="32">
        <f t="shared" si="7"/>
        <v>6</v>
      </c>
      <c r="B16" s="129">
        <v>23670.23</v>
      </c>
      <c r="C16" s="130"/>
      <c r="D16" s="129">
        <f t="shared" si="0"/>
        <v>33143.056045999998</v>
      </c>
      <c r="E16" s="131">
        <f t="shared" si="1"/>
        <v>821.59489849999625</v>
      </c>
      <c r="F16" s="129">
        <f t="shared" si="2"/>
        <v>2761.9213371666665</v>
      </c>
      <c r="G16" s="131">
        <f t="shared" si="8"/>
        <v>68.466241541666349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2119.502419192198</v>
      </c>
      <c r="K16" s="61">
        <f>GEW!$E$12+($F16-GEW!$E$12)*SUM(Fasering!$D$5:$D$8)</f>
        <v>2248.0439953860496</v>
      </c>
      <c r="L16" s="61">
        <f>GEW!$E$12+($F16-GEW!$E$12)*SUM(Fasering!$D$5:$D$9)</f>
        <v>2376.5855715799007</v>
      </c>
      <c r="M16" s="61">
        <f>GEW!$E$12+($F16-GEW!$E$12)*SUM(Fasering!$D$5:$D$10)</f>
        <v>2505.1271477737519</v>
      </c>
      <c r="N16" s="61">
        <f>GEW!$E$12+($F16-GEW!$E$12)*SUM(Fasering!$D$5:$D$11)</f>
        <v>2633.3797609728153</v>
      </c>
      <c r="O16" s="73">
        <f>GEW!$E$12+($F16-GEW!$E$12)*SUM(Fasering!$D$5:$D$12)</f>
        <v>2761.9213371666665</v>
      </c>
      <c r="P16" s="134">
        <f t="shared" si="3"/>
        <v>0</v>
      </c>
      <c r="Q16" s="135">
        <f t="shared" si="4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5"/>
        <v>0</v>
      </c>
      <c r="Z16" s="135">
        <f t="shared" si="6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($AK$3+(I16+R16)*12*7.57%)*SUM(Fasering!$D$5)</f>
        <v>0</v>
      </c>
      <c r="AI16" s="112">
        <f>($AK$3+(J16+S16)*12*7.57%)*SUM(Fasering!$D$5:$D$7)</f>
        <v>533.59685739386214</v>
      </c>
      <c r="AJ16" s="112">
        <f>($AK$3+(K16+T16)*12*7.57%)*SUM(Fasering!$D$5:$D$8)</f>
        <v>887.26895659356364</v>
      </c>
      <c r="AK16" s="9">
        <f>($AK$3+(L16+U16)*12*7.57%)*SUM(Fasering!$D$5:$D$9)</f>
        <v>1275.5867996976037</v>
      </c>
      <c r="AL16" s="9">
        <f>($AK$3+(M16+V16)*12*7.57%)*SUM(Fasering!$D$5:$D$10)</f>
        <v>1698.5503867059824</v>
      </c>
      <c r="AM16" s="9">
        <f>($AK$3+(N16+W16)*12*7.57%)*SUM(Fasering!$D$5:$D$11)</f>
        <v>2155.0921519102276</v>
      </c>
      <c r="AN16" s="82">
        <f>($AK$3+(O16+X16)*12*7.57%)*SUM(Fasering!$D$5:$D$12)</f>
        <v>2647.2693426822007</v>
      </c>
      <c r="AO16" s="5">
        <f>($AK$3+(I16+AA16)*12*7.57%)*SUM(Fasering!$D$5)</f>
        <v>0</v>
      </c>
      <c r="AP16" s="112">
        <f>($AK$3+(J16+AB16)*12*7.57%)*SUM(Fasering!$D$5:$D$7)</f>
        <v>533.59685739386214</v>
      </c>
      <c r="AQ16" s="112">
        <f>($AK$3+(K16+AC16)*12*7.57%)*SUM(Fasering!$D$5:$D$8)</f>
        <v>887.26895659356364</v>
      </c>
      <c r="AR16" s="9">
        <f>($AK$3+(L16+AD16)*12*7.57%)*SUM(Fasering!$D$5:$D$9)</f>
        <v>1275.5867996976037</v>
      </c>
      <c r="AS16" s="9">
        <f>($AK$3+(M16+AE16)*12*7.57%)*SUM(Fasering!$D$5:$D$10)</f>
        <v>1698.5503867059824</v>
      </c>
      <c r="AT16" s="9">
        <f>($AK$3+(N16+AF16)*12*7.57%)*SUM(Fasering!$D$5:$D$11)</f>
        <v>2155.0921519102276</v>
      </c>
      <c r="AU16" s="82">
        <f>($AK$3+(O16+AG16)*12*7.57%)*SUM(Fasering!$D$5:$D$12)</f>
        <v>2647.2693426822007</v>
      </c>
    </row>
    <row r="17" spans="1:47" x14ac:dyDescent="0.3">
      <c r="A17" s="32">
        <f t="shared" si="7"/>
        <v>7</v>
      </c>
      <c r="B17" s="129">
        <v>24928.32</v>
      </c>
      <c r="C17" s="130"/>
      <c r="D17" s="129">
        <f t="shared" si="0"/>
        <v>34904.633663999994</v>
      </c>
      <c r="E17" s="131">
        <f t="shared" si="1"/>
        <v>865.26326698876278</v>
      </c>
      <c r="F17" s="129">
        <f t="shared" si="2"/>
        <v>2908.7194719999998</v>
      </c>
      <c r="G17" s="131">
        <f t="shared" si="8"/>
        <v>72.105272249063574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2157.4590869909744</v>
      </c>
      <c r="K17" s="61">
        <f>GEW!$E$12+($F17-GEW!$E$12)*SUM(Fasering!$D$5:$D$8)</f>
        <v>2307.7787480705965</v>
      </c>
      <c r="L17" s="61">
        <f>GEW!$E$12+($F17-GEW!$E$12)*SUM(Fasering!$D$5:$D$9)</f>
        <v>2458.0984091502187</v>
      </c>
      <c r="M17" s="61">
        <f>GEW!$E$12+($F17-GEW!$E$12)*SUM(Fasering!$D$5:$D$10)</f>
        <v>2608.4180702298409</v>
      </c>
      <c r="N17" s="61">
        <f>GEW!$E$12+($F17-GEW!$E$12)*SUM(Fasering!$D$5:$D$11)</f>
        <v>2758.3998109203776</v>
      </c>
      <c r="O17" s="73">
        <f>GEW!$E$12+($F17-GEW!$E$12)*SUM(Fasering!$D$5:$D$12)</f>
        <v>2908.7194719999998</v>
      </c>
      <c r="P17" s="134">
        <f t="shared" si="3"/>
        <v>0</v>
      </c>
      <c r="Q17" s="135">
        <f t="shared" si="4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5"/>
        <v>0</v>
      </c>
      <c r="Z17" s="135">
        <f t="shared" si="6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($AK$3+(I17+R17)*12*7.57%)*SUM(Fasering!$D$5)</f>
        <v>0</v>
      </c>
      <c r="AI17" s="112">
        <f>($AK$3+(J17+S17)*12*7.57%)*SUM(Fasering!$D$5:$D$7)</f>
        <v>542.51209137370199</v>
      </c>
      <c r="AJ17" s="112">
        <f>($AK$3+(K17+T17)*12*7.57%)*SUM(Fasering!$D$5:$D$8)</f>
        <v>909.34954934655275</v>
      </c>
      <c r="AK17" s="9">
        <f>($AK$3+(L17+U17)*12*7.57%)*SUM(Fasering!$D$5:$D$9)</f>
        <v>1316.702587070017</v>
      </c>
      <c r="AL17" s="9">
        <f>($AK$3+(M17+V17)*12*7.57%)*SUM(Fasering!$D$5:$D$10)</f>
        <v>1764.5712045440948</v>
      </c>
      <c r="AM17" s="9">
        <f>($AK$3+(N17+W17)*12*7.57%)*SUM(Fasering!$D$5:$D$11)</f>
        <v>2251.8120708954962</v>
      </c>
      <c r="AN17" s="82">
        <f>($AK$3+(O17+X17)*12*7.57%)*SUM(Fasering!$D$5:$D$12)</f>
        <v>2780.6207683648004</v>
      </c>
      <c r="AO17" s="5">
        <f>($AK$3+(I17+AA17)*12*7.57%)*SUM(Fasering!$D$5)</f>
        <v>0</v>
      </c>
      <c r="AP17" s="112">
        <f>($AK$3+(J17+AB17)*12*7.57%)*SUM(Fasering!$D$5:$D$7)</f>
        <v>542.51209137370199</v>
      </c>
      <c r="AQ17" s="112">
        <f>($AK$3+(K17+AC17)*12*7.57%)*SUM(Fasering!$D$5:$D$8)</f>
        <v>909.34954934655275</v>
      </c>
      <c r="AR17" s="9">
        <f>($AK$3+(L17+AD17)*12*7.57%)*SUM(Fasering!$D$5:$D$9)</f>
        <v>1316.702587070017</v>
      </c>
      <c r="AS17" s="9">
        <f>($AK$3+(M17+AE17)*12*7.57%)*SUM(Fasering!$D$5:$D$10)</f>
        <v>1764.5712045440948</v>
      </c>
      <c r="AT17" s="9">
        <f>($AK$3+(N17+AF17)*12*7.57%)*SUM(Fasering!$D$5:$D$11)</f>
        <v>2251.8120708954962</v>
      </c>
      <c r="AU17" s="82">
        <f>($AK$3+(O17+AG17)*12*7.57%)*SUM(Fasering!$D$5:$D$12)</f>
        <v>2780.6207683648004</v>
      </c>
    </row>
    <row r="18" spans="1:47" x14ac:dyDescent="0.3">
      <c r="A18" s="32">
        <f t="shared" si="7"/>
        <v>8</v>
      </c>
      <c r="B18" s="129">
        <v>24928.32</v>
      </c>
      <c r="C18" s="130"/>
      <c r="D18" s="129">
        <f t="shared" si="0"/>
        <v>34904.633663999994</v>
      </c>
      <c r="E18" s="131">
        <f t="shared" si="1"/>
        <v>865.26326698876278</v>
      </c>
      <c r="F18" s="129">
        <f t="shared" si="2"/>
        <v>2908.7194719999998</v>
      </c>
      <c r="G18" s="131">
        <f t="shared" si="8"/>
        <v>72.105272249063574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2157.4590869909744</v>
      </c>
      <c r="K18" s="61">
        <f>GEW!$E$12+($F18-GEW!$E$12)*SUM(Fasering!$D$5:$D$8)</f>
        <v>2307.7787480705965</v>
      </c>
      <c r="L18" s="61">
        <f>GEW!$E$12+($F18-GEW!$E$12)*SUM(Fasering!$D$5:$D$9)</f>
        <v>2458.0984091502187</v>
      </c>
      <c r="M18" s="61">
        <f>GEW!$E$12+($F18-GEW!$E$12)*SUM(Fasering!$D$5:$D$10)</f>
        <v>2608.4180702298409</v>
      </c>
      <c r="N18" s="61">
        <f>GEW!$E$12+($F18-GEW!$E$12)*SUM(Fasering!$D$5:$D$11)</f>
        <v>2758.3998109203776</v>
      </c>
      <c r="O18" s="73">
        <f>GEW!$E$12+($F18-GEW!$E$12)*SUM(Fasering!$D$5:$D$12)</f>
        <v>2908.7194719999998</v>
      </c>
      <c r="P18" s="134">
        <f t="shared" si="3"/>
        <v>0</v>
      </c>
      <c r="Q18" s="135">
        <f t="shared" si="4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34">
        <f t="shared" si="5"/>
        <v>0</v>
      </c>
      <c r="Z18" s="135">
        <f t="shared" si="6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($AK$3+(I18+R18)*12*7.57%)*SUM(Fasering!$D$5)</f>
        <v>0</v>
      </c>
      <c r="AI18" s="112">
        <f>($AK$3+(J18+S18)*12*7.57%)*SUM(Fasering!$D$5:$D$7)</f>
        <v>542.51209137370199</v>
      </c>
      <c r="AJ18" s="112">
        <f>($AK$3+(K18+T18)*12*7.57%)*SUM(Fasering!$D$5:$D$8)</f>
        <v>909.34954934655275</v>
      </c>
      <c r="AK18" s="9">
        <f>($AK$3+(L18+U18)*12*7.57%)*SUM(Fasering!$D$5:$D$9)</f>
        <v>1316.702587070017</v>
      </c>
      <c r="AL18" s="9">
        <f>($AK$3+(M18+V18)*12*7.57%)*SUM(Fasering!$D$5:$D$10)</f>
        <v>1764.5712045440948</v>
      </c>
      <c r="AM18" s="9">
        <f>($AK$3+(N18+W18)*12*7.57%)*SUM(Fasering!$D$5:$D$11)</f>
        <v>2251.8120708954962</v>
      </c>
      <c r="AN18" s="82">
        <f>($AK$3+(O18+X18)*12*7.57%)*SUM(Fasering!$D$5:$D$12)</f>
        <v>2780.6207683648004</v>
      </c>
      <c r="AO18" s="5">
        <f>($AK$3+(I18+AA18)*12*7.57%)*SUM(Fasering!$D$5)</f>
        <v>0</v>
      </c>
      <c r="AP18" s="112">
        <f>($AK$3+(J18+AB18)*12*7.57%)*SUM(Fasering!$D$5:$D$7)</f>
        <v>542.51209137370199</v>
      </c>
      <c r="AQ18" s="112">
        <f>($AK$3+(K18+AC18)*12*7.57%)*SUM(Fasering!$D$5:$D$8)</f>
        <v>909.34954934655275</v>
      </c>
      <c r="AR18" s="9">
        <f>($AK$3+(L18+AD18)*12*7.57%)*SUM(Fasering!$D$5:$D$9)</f>
        <v>1316.702587070017</v>
      </c>
      <c r="AS18" s="9">
        <f>($AK$3+(M18+AE18)*12*7.57%)*SUM(Fasering!$D$5:$D$10)</f>
        <v>1764.5712045440948</v>
      </c>
      <c r="AT18" s="9">
        <f>($AK$3+(N18+AF18)*12*7.57%)*SUM(Fasering!$D$5:$D$11)</f>
        <v>2251.8120708954962</v>
      </c>
      <c r="AU18" s="82">
        <f>($AK$3+(O18+AG18)*12*7.57%)*SUM(Fasering!$D$5:$D$12)</f>
        <v>2780.6207683648004</v>
      </c>
    </row>
    <row r="19" spans="1:47" x14ac:dyDescent="0.3">
      <c r="A19" s="32">
        <f t="shared" si="7"/>
        <v>9</v>
      </c>
      <c r="B19" s="129">
        <v>25580.99</v>
      </c>
      <c r="C19" s="130"/>
      <c r="D19" s="129">
        <f t="shared" si="0"/>
        <v>35818.502198000002</v>
      </c>
      <c r="E19" s="131">
        <f t="shared" si="1"/>
        <v>887.91747619602438</v>
      </c>
      <c r="F19" s="129">
        <f t="shared" si="2"/>
        <v>2984.8751831666668</v>
      </c>
      <c r="G19" s="131">
        <f t="shared" si="8"/>
        <v>73.99312301633536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2177.1501888773478</v>
      </c>
      <c r="K19" s="61">
        <f>GEW!$E$12+($F19-GEW!$E$12)*SUM(Fasering!$D$5:$D$8)</f>
        <v>2338.767851421409</v>
      </c>
      <c r="L19" s="61">
        <f>GEW!$E$12+($F19-GEW!$E$12)*SUM(Fasering!$D$5:$D$9)</f>
        <v>2500.3855139654702</v>
      </c>
      <c r="M19" s="61">
        <f>GEW!$E$12+($F19-GEW!$E$12)*SUM(Fasering!$D$5:$D$10)</f>
        <v>2662.0031765095314</v>
      </c>
      <c r="N19" s="61">
        <f>GEW!$E$12+($F19-GEW!$E$12)*SUM(Fasering!$D$5:$D$11)</f>
        <v>2823.2575206226056</v>
      </c>
      <c r="O19" s="73">
        <f>GEW!$E$12+($F19-GEW!$E$12)*SUM(Fasering!$D$5:$D$12)</f>
        <v>2984.8751831666668</v>
      </c>
      <c r="P19" s="134">
        <f t="shared" si="3"/>
        <v>0</v>
      </c>
      <c r="Q19" s="135">
        <f t="shared" si="4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34">
        <f t="shared" si="5"/>
        <v>0</v>
      </c>
      <c r="Z19" s="135">
        <f t="shared" si="6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($AK$3+(I19+R19)*12*7.57%)*SUM(Fasering!$D$5)</f>
        <v>0</v>
      </c>
      <c r="AI19" s="112">
        <f>($AK$3+(J19+S19)*12*7.57%)*SUM(Fasering!$D$5:$D$7)</f>
        <v>547.13712277973991</v>
      </c>
      <c r="AJ19" s="112">
        <f>($AK$3+(K19+T19)*12*7.57%)*SUM(Fasering!$D$5:$D$8)</f>
        <v>920.80448537823031</v>
      </c>
      <c r="AK19" s="9">
        <f>($AK$3+(L19+U19)*12*7.57%)*SUM(Fasering!$D$5:$D$9)</f>
        <v>1338.0325721619843</v>
      </c>
      <c r="AL19" s="9">
        <f>($AK$3+(M19+V19)*12*7.57%)*SUM(Fasering!$D$5:$D$10)</f>
        <v>1798.8213831310013</v>
      </c>
      <c r="AM19" s="9">
        <f>($AK$3+(N19+W19)*12*7.57%)*SUM(Fasering!$D$5:$D$11)</f>
        <v>2301.9882820760286</v>
      </c>
      <c r="AN19" s="82">
        <f>($AK$3+(O19+X19)*12*7.57%)*SUM(Fasering!$D$5:$D$12)</f>
        <v>2849.8006163886007</v>
      </c>
      <c r="AO19" s="5">
        <f>($AK$3+(I19+AA19)*12*7.57%)*SUM(Fasering!$D$5)</f>
        <v>0</v>
      </c>
      <c r="AP19" s="112">
        <f>($AK$3+(J19+AB19)*12*7.57%)*SUM(Fasering!$D$5:$D$7)</f>
        <v>547.13712277973991</v>
      </c>
      <c r="AQ19" s="112">
        <f>($AK$3+(K19+AC19)*12*7.57%)*SUM(Fasering!$D$5:$D$8)</f>
        <v>920.80448537823031</v>
      </c>
      <c r="AR19" s="9">
        <f>($AK$3+(L19+AD19)*12*7.57%)*SUM(Fasering!$D$5:$D$9)</f>
        <v>1338.0325721619843</v>
      </c>
      <c r="AS19" s="9">
        <f>($AK$3+(M19+AE19)*12*7.57%)*SUM(Fasering!$D$5:$D$10)</f>
        <v>1798.8213831310013</v>
      </c>
      <c r="AT19" s="9">
        <f>($AK$3+(N19+AF19)*12*7.57%)*SUM(Fasering!$D$5:$D$11)</f>
        <v>2301.9882820760286</v>
      </c>
      <c r="AU19" s="82">
        <f>($AK$3+(O19+AG19)*12*7.57%)*SUM(Fasering!$D$5:$D$12)</f>
        <v>2849.8006163886007</v>
      </c>
    </row>
    <row r="20" spans="1:47" x14ac:dyDescent="0.3">
      <c r="A20" s="32">
        <f t="shared" si="7"/>
        <v>10</v>
      </c>
      <c r="B20" s="129">
        <v>25934.38</v>
      </c>
      <c r="C20" s="130"/>
      <c r="D20" s="129">
        <f t="shared" si="0"/>
        <v>36313.318875999998</v>
      </c>
      <c r="E20" s="131">
        <f t="shared" si="1"/>
        <v>900.18366123862472</v>
      </c>
      <c r="F20" s="129">
        <f t="shared" si="2"/>
        <v>3026.1099063333331</v>
      </c>
      <c r="G20" s="131">
        <f t="shared" si="8"/>
        <v>75.015305103218722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2187.8119911597041</v>
      </c>
      <c r="K20" s="61">
        <f>GEW!$E$12+($F20-GEW!$E$12)*SUM(Fasering!$D$5:$D$8)</f>
        <v>2355.5469882488155</v>
      </c>
      <c r="L20" s="61">
        <f>GEW!$E$12+($F20-GEW!$E$12)*SUM(Fasering!$D$5:$D$9)</f>
        <v>2523.2819853379274</v>
      </c>
      <c r="M20" s="61">
        <f>GEW!$E$12+($F20-GEW!$E$12)*SUM(Fasering!$D$5:$D$10)</f>
        <v>2691.0169824270388</v>
      </c>
      <c r="N20" s="61">
        <f>GEW!$E$12+($F20-GEW!$E$12)*SUM(Fasering!$D$5:$D$11)</f>
        <v>2858.3749092442217</v>
      </c>
      <c r="O20" s="73">
        <f>GEW!$E$12+($F20-GEW!$E$12)*SUM(Fasering!$D$5:$D$12)</f>
        <v>3026.1099063333331</v>
      </c>
      <c r="P20" s="129">
        <f t="shared" si="3"/>
        <v>0</v>
      </c>
      <c r="Q20" s="131">
        <f t="shared" si="4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5"/>
        <v>0</v>
      </c>
      <c r="Z20" s="131">
        <f t="shared" si="6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($AK$3+(I20+R20)*12*7.57%)*SUM(Fasering!$D$5)</f>
        <v>0</v>
      </c>
      <c r="AI20" s="112">
        <f>($AK$3+(J20+S20)*12*7.57%)*SUM(Fasering!$D$5:$D$7)</f>
        <v>549.64135899188329</v>
      </c>
      <c r="AJ20" s="112">
        <f>($AK$3+(K20+T20)*12*7.57%)*SUM(Fasering!$D$5:$D$8)</f>
        <v>927.00679258437515</v>
      </c>
      <c r="AK20" s="9">
        <f>($AK$3+(L20+U20)*12*7.57%)*SUM(Fasering!$D$5:$D$9)</f>
        <v>1349.5817523474534</v>
      </c>
      <c r="AL20" s="9">
        <f>($AK$3+(M20+V20)*12*7.57%)*SUM(Fasering!$D$5:$D$10)</f>
        <v>1817.3662382811178</v>
      </c>
      <c r="AM20" s="9">
        <f>($AK$3+(N20+W20)*12*7.57%)*SUM(Fasering!$D$5:$D$11)</f>
        <v>2329.1563321918425</v>
      </c>
      <c r="AN20" s="82">
        <f>($AK$3+(O20+X20)*12*7.57%)*SUM(Fasering!$D$5:$D$12)</f>
        <v>2887.2582389132003</v>
      </c>
      <c r="AO20" s="5">
        <f>($AK$3+(I20+AA20)*12*7.57%)*SUM(Fasering!$D$5)</f>
        <v>0</v>
      </c>
      <c r="AP20" s="112">
        <f>($AK$3+(J20+AB20)*12*7.57%)*SUM(Fasering!$D$5:$D$7)</f>
        <v>549.64135899188329</v>
      </c>
      <c r="AQ20" s="112">
        <f>($AK$3+(K20+AC20)*12*7.57%)*SUM(Fasering!$D$5:$D$8)</f>
        <v>927.00679258437515</v>
      </c>
      <c r="AR20" s="9">
        <f>($AK$3+(L20+AD20)*12*7.57%)*SUM(Fasering!$D$5:$D$9)</f>
        <v>1349.5817523474534</v>
      </c>
      <c r="AS20" s="9">
        <f>($AK$3+(M20+AE20)*12*7.57%)*SUM(Fasering!$D$5:$D$10)</f>
        <v>1817.3662382811178</v>
      </c>
      <c r="AT20" s="9">
        <f>($AK$3+(N20+AF20)*12*7.57%)*SUM(Fasering!$D$5:$D$11)</f>
        <v>2329.1563321918425</v>
      </c>
      <c r="AU20" s="82">
        <f>($AK$3+(O20+AG20)*12*7.57%)*SUM(Fasering!$D$5:$D$12)</f>
        <v>2887.2582389132003</v>
      </c>
    </row>
    <row r="21" spans="1:47" x14ac:dyDescent="0.3">
      <c r="A21" s="32">
        <f t="shared" si="7"/>
        <v>11</v>
      </c>
      <c r="B21" s="129">
        <v>26233.279999999999</v>
      </c>
      <c r="C21" s="130"/>
      <c r="D21" s="129">
        <f t="shared" si="0"/>
        <v>36731.838655999993</v>
      </c>
      <c r="E21" s="131">
        <f t="shared" si="1"/>
        <v>910.55849558377668</v>
      </c>
      <c r="F21" s="129">
        <f t="shared" si="2"/>
        <v>3060.9865546666665</v>
      </c>
      <c r="G21" s="131">
        <f t="shared" si="8"/>
        <v>75.879874631981394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2196.8298261357822</v>
      </c>
      <c r="K21" s="61">
        <f>GEW!$E$12+($F21-GEW!$E$12)*SUM(Fasering!$D$5:$D$8)</f>
        <v>2369.7389121790679</v>
      </c>
      <c r="L21" s="61">
        <f>GEW!$E$12+($F21-GEW!$E$12)*SUM(Fasering!$D$5:$D$9)</f>
        <v>2542.6479982223536</v>
      </c>
      <c r="M21" s="61">
        <f>GEW!$E$12+($F21-GEW!$E$12)*SUM(Fasering!$D$5:$D$10)</f>
        <v>2715.5570842656393</v>
      </c>
      <c r="N21" s="61">
        <f>GEW!$E$12+($F21-GEW!$E$12)*SUM(Fasering!$D$5:$D$11)</f>
        <v>2888.0774686233808</v>
      </c>
      <c r="O21" s="73">
        <f>GEW!$E$12+($F21-GEW!$E$12)*SUM(Fasering!$D$5:$D$12)</f>
        <v>3060.986554666667</v>
      </c>
      <c r="P21" s="129">
        <f t="shared" si="3"/>
        <v>0</v>
      </c>
      <c r="Q21" s="131">
        <f t="shared" si="4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5"/>
        <v>0</v>
      </c>
      <c r="Z21" s="131">
        <f t="shared" si="6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($AK$3+(I21+R21)*12*7.57%)*SUM(Fasering!$D$5)</f>
        <v>0</v>
      </c>
      <c r="AI21" s="112">
        <f>($AK$3+(J21+S21)*12*7.57%)*SUM(Fasering!$D$5:$D$7)</f>
        <v>551.75946138247082</v>
      </c>
      <c r="AJ21" s="112">
        <f>($AK$3+(K21+T21)*12*7.57%)*SUM(Fasering!$D$5:$D$8)</f>
        <v>932.2527520736553</v>
      </c>
      <c r="AK21" s="9">
        <f>($AK$3+(L21+U21)*12*7.57%)*SUM(Fasering!$D$5:$D$9)</f>
        <v>1359.3501384292238</v>
      </c>
      <c r="AL21" s="9">
        <f>($AK$3+(M21+V21)*12*7.57%)*SUM(Fasering!$D$5:$D$10)</f>
        <v>1833.0516204491755</v>
      </c>
      <c r="AM21" s="9">
        <f>($AK$3+(N21+W21)*12*7.57%)*SUM(Fasering!$D$5:$D$11)</f>
        <v>2352.1352794727973</v>
      </c>
      <c r="AN21" s="82">
        <f>($AK$3+(O21+X21)*12*7.57%)*SUM(Fasering!$D$5:$D$12)</f>
        <v>2918.9401862592013</v>
      </c>
      <c r="AO21" s="5">
        <f>($AK$3+(I21+AA21)*12*7.57%)*SUM(Fasering!$D$5)</f>
        <v>0</v>
      </c>
      <c r="AP21" s="112">
        <f>($AK$3+(J21+AB21)*12*7.57%)*SUM(Fasering!$D$5:$D$7)</f>
        <v>551.75946138247082</v>
      </c>
      <c r="AQ21" s="112">
        <f>($AK$3+(K21+AC21)*12*7.57%)*SUM(Fasering!$D$5:$D$8)</f>
        <v>932.2527520736553</v>
      </c>
      <c r="AR21" s="9">
        <f>($AK$3+(L21+AD21)*12*7.57%)*SUM(Fasering!$D$5:$D$9)</f>
        <v>1359.3501384292238</v>
      </c>
      <c r="AS21" s="9">
        <f>($AK$3+(M21+AE21)*12*7.57%)*SUM(Fasering!$D$5:$D$10)</f>
        <v>1833.0516204491755</v>
      </c>
      <c r="AT21" s="9">
        <f>($AK$3+(N21+AF21)*12*7.57%)*SUM(Fasering!$D$5:$D$11)</f>
        <v>2352.1352794727973</v>
      </c>
      <c r="AU21" s="82">
        <f>($AK$3+(O21+AG21)*12*7.57%)*SUM(Fasering!$D$5:$D$12)</f>
        <v>2918.9401862592013</v>
      </c>
    </row>
    <row r="22" spans="1:47" x14ac:dyDescent="0.3">
      <c r="A22" s="32">
        <f t="shared" si="7"/>
        <v>12</v>
      </c>
      <c r="B22" s="129">
        <v>27066.45</v>
      </c>
      <c r="C22" s="130"/>
      <c r="D22" s="129">
        <f t="shared" si="0"/>
        <v>37898.443289999996</v>
      </c>
      <c r="E22" s="131">
        <f t="shared" si="1"/>
        <v>939.47786905768226</v>
      </c>
      <c r="F22" s="129">
        <f t="shared" si="2"/>
        <v>3158.2036074999996</v>
      </c>
      <c r="G22" s="131">
        <f t="shared" si="8"/>
        <v>78.289822421473517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2221.9666262930891</v>
      </c>
      <c r="K22" s="61">
        <f>GEW!$E$12+($F22-GEW!$E$12)*SUM(Fasering!$D$5:$D$8)</f>
        <v>2409.2982472776571</v>
      </c>
      <c r="L22" s="61">
        <f>GEW!$E$12+($F22-GEW!$E$12)*SUM(Fasering!$D$5:$D$9)</f>
        <v>2596.629868262225</v>
      </c>
      <c r="M22" s="61">
        <f>GEW!$E$12+($F22-GEW!$E$12)*SUM(Fasering!$D$5:$D$10)</f>
        <v>2783.961489246793</v>
      </c>
      <c r="N22" s="61">
        <f>GEW!$E$12+($F22-GEW!$E$12)*SUM(Fasering!$D$5:$D$11)</f>
        <v>2970.8719865154317</v>
      </c>
      <c r="O22" s="73">
        <f>GEW!$E$12+($F22-GEW!$E$12)*SUM(Fasering!$D$5:$D$12)</f>
        <v>3158.2036074999996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5"/>
        <v>0</v>
      </c>
      <c r="Z22" s="131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557.66357435927137</v>
      </c>
      <c r="AJ22" s="112">
        <f>($AK$3+(K22+T22)*12*7.57%)*SUM(Fasering!$D$5:$D$8)</f>
        <v>946.87562282535657</v>
      </c>
      <c r="AK22" s="9">
        <f>($AK$3+(L22+U22)*12*7.57%)*SUM(Fasering!$D$5:$D$9)</f>
        <v>1386.5790652667895</v>
      </c>
      <c r="AL22" s="9">
        <f>($AK$3+(M22+V22)*12*7.57%)*SUM(Fasering!$D$5:$D$10)</f>
        <v>1876.773901683571</v>
      </c>
      <c r="AM22" s="9">
        <f>($AK$3+(N22+W22)*12*7.57%)*SUM(Fasering!$D$5:$D$11)</f>
        <v>2416.188037940758</v>
      </c>
      <c r="AN22" s="82">
        <f>($AK$3+(O22+X22)*12*7.57%)*SUM(Fasering!$D$5:$D$12)</f>
        <v>3007.2521570530002</v>
      </c>
      <c r="AO22" s="5">
        <f>($AK$3+(I22+AA22)*12*7.57%)*SUM(Fasering!$D$5)</f>
        <v>0</v>
      </c>
      <c r="AP22" s="112">
        <f>($AK$3+(J22+AB22)*12*7.57%)*SUM(Fasering!$D$5:$D$7)</f>
        <v>557.66357435927137</v>
      </c>
      <c r="AQ22" s="112">
        <f>($AK$3+(K22+AC22)*12*7.57%)*SUM(Fasering!$D$5:$D$8)</f>
        <v>946.87562282535657</v>
      </c>
      <c r="AR22" s="9">
        <f>($AK$3+(L22+AD22)*12*7.57%)*SUM(Fasering!$D$5:$D$9)</f>
        <v>1386.5790652667895</v>
      </c>
      <c r="AS22" s="9">
        <f>($AK$3+(M22+AE22)*12*7.57%)*SUM(Fasering!$D$5:$D$10)</f>
        <v>1876.773901683571</v>
      </c>
      <c r="AT22" s="9">
        <f>($AK$3+(N22+AF22)*12*7.57%)*SUM(Fasering!$D$5:$D$11)</f>
        <v>2416.188037940758</v>
      </c>
      <c r="AU22" s="82">
        <f>($AK$3+(O22+AG22)*12*7.57%)*SUM(Fasering!$D$5:$D$12)</f>
        <v>3007.2521570530002</v>
      </c>
    </row>
    <row r="23" spans="1:47" x14ac:dyDescent="0.3">
      <c r="A23" s="32">
        <f t="shared" si="7"/>
        <v>13</v>
      </c>
      <c r="B23" s="129">
        <v>27066.45</v>
      </c>
      <c r="C23" s="130"/>
      <c r="D23" s="129">
        <f t="shared" si="0"/>
        <v>37898.443289999996</v>
      </c>
      <c r="E23" s="131">
        <f t="shared" si="1"/>
        <v>939.47786905768226</v>
      </c>
      <c r="F23" s="129">
        <f t="shared" si="2"/>
        <v>3158.2036074999996</v>
      </c>
      <c r="G23" s="131">
        <f t="shared" si="8"/>
        <v>78.289822421473517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2221.9666262930891</v>
      </c>
      <c r="K23" s="61">
        <f>GEW!$E$12+($F23-GEW!$E$12)*SUM(Fasering!$D$5:$D$8)</f>
        <v>2409.2982472776571</v>
      </c>
      <c r="L23" s="61">
        <f>GEW!$E$12+($F23-GEW!$E$12)*SUM(Fasering!$D$5:$D$9)</f>
        <v>2596.629868262225</v>
      </c>
      <c r="M23" s="61">
        <f>GEW!$E$12+($F23-GEW!$E$12)*SUM(Fasering!$D$5:$D$10)</f>
        <v>2783.961489246793</v>
      </c>
      <c r="N23" s="61">
        <f>GEW!$E$12+($F23-GEW!$E$12)*SUM(Fasering!$D$5:$D$11)</f>
        <v>2970.8719865154317</v>
      </c>
      <c r="O23" s="73">
        <f>GEW!$E$12+($F23-GEW!$E$12)*SUM(Fasering!$D$5:$D$12)</f>
        <v>3158.2036074999996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5"/>
        <v>0</v>
      </c>
      <c r="Z23" s="131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557.66357435927137</v>
      </c>
      <c r="AJ23" s="112">
        <f>($AK$3+(K23+T23)*12*7.57%)*SUM(Fasering!$D$5:$D$8)</f>
        <v>946.87562282535657</v>
      </c>
      <c r="AK23" s="9">
        <f>($AK$3+(L23+U23)*12*7.57%)*SUM(Fasering!$D$5:$D$9)</f>
        <v>1386.5790652667895</v>
      </c>
      <c r="AL23" s="9">
        <f>($AK$3+(M23+V23)*12*7.57%)*SUM(Fasering!$D$5:$D$10)</f>
        <v>1876.773901683571</v>
      </c>
      <c r="AM23" s="9">
        <f>($AK$3+(N23+W23)*12*7.57%)*SUM(Fasering!$D$5:$D$11)</f>
        <v>2416.188037940758</v>
      </c>
      <c r="AN23" s="82">
        <f>($AK$3+(O23+X23)*12*7.57%)*SUM(Fasering!$D$5:$D$12)</f>
        <v>3007.2521570530002</v>
      </c>
      <c r="AO23" s="5">
        <f>($AK$3+(I23+AA23)*12*7.57%)*SUM(Fasering!$D$5)</f>
        <v>0</v>
      </c>
      <c r="AP23" s="112">
        <f>($AK$3+(J23+AB23)*12*7.57%)*SUM(Fasering!$D$5:$D$7)</f>
        <v>557.66357435927137</v>
      </c>
      <c r="AQ23" s="112">
        <f>($AK$3+(K23+AC23)*12*7.57%)*SUM(Fasering!$D$5:$D$8)</f>
        <v>946.87562282535657</v>
      </c>
      <c r="AR23" s="9">
        <f>($AK$3+(L23+AD23)*12*7.57%)*SUM(Fasering!$D$5:$D$9)</f>
        <v>1386.5790652667895</v>
      </c>
      <c r="AS23" s="9">
        <f>($AK$3+(M23+AE23)*12*7.57%)*SUM(Fasering!$D$5:$D$10)</f>
        <v>1876.773901683571</v>
      </c>
      <c r="AT23" s="9">
        <f>($AK$3+(N23+AF23)*12*7.57%)*SUM(Fasering!$D$5:$D$11)</f>
        <v>2416.188037940758</v>
      </c>
      <c r="AU23" s="82">
        <f>($AK$3+(O23+AG23)*12*7.57%)*SUM(Fasering!$D$5:$D$12)</f>
        <v>3007.2521570530002</v>
      </c>
    </row>
    <row r="24" spans="1:47" x14ac:dyDescent="0.3">
      <c r="A24" s="32">
        <f t="shared" si="7"/>
        <v>14</v>
      </c>
      <c r="B24" s="129">
        <v>28198.52</v>
      </c>
      <c r="C24" s="130"/>
      <c r="D24" s="129">
        <f t="shared" si="0"/>
        <v>39483.567704000001</v>
      </c>
      <c r="E24" s="131">
        <f t="shared" si="1"/>
        <v>978.7720768767399</v>
      </c>
      <c r="F24" s="129">
        <f t="shared" si="2"/>
        <v>3290.2973086666661</v>
      </c>
      <c r="G24" s="131">
        <f t="shared" si="8"/>
        <v>81.564339739728311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2256.1212614264746</v>
      </c>
      <c r="K24" s="61">
        <f>GEW!$E$12+($F24-GEW!$E$12)*SUM(Fasering!$D$5:$D$8)</f>
        <v>2463.0495063064986</v>
      </c>
      <c r="L24" s="61">
        <f>GEW!$E$12+($F24-GEW!$E$12)*SUM(Fasering!$D$5:$D$9)</f>
        <v>2669.9777511865232</v>
      </c>
      <c r="M24" s="61">
        <f>GEW!$E$12+($F24-GEW!$E$12)*SUM(Fasering!$D$5:$D$10)</f>
        <v>2876.9059960665472</v>
      </c>
      <c r="N24" s="61">
        <f>GEW!$E$12+($F24-GEW!$E$12)*SUM(Fasering!$D$5:$D$11)</f>
        <v>3083.3690637866421</v>
      </c>
      <c r="O24" s="73">
        <f>GEW!$E$12+($F24-GEW!$E$12)*SUM(Fasering!$D$5:$D$12)</f>
        <v>3290.2973086666661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5"/>
        <v>0</v>
      </c>
      <c r="Z24" s="131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565.68578972665955</v>
      </c>
      <c r="AJ24" s="112">
        <f>($AK$3+(K24+T24)*12*7.57%)*SUM(Fasering!$D$5:$D$8)</f>
        <v>966.74445306633788</v>
      </c>
      <c r="AK24" s="9">
        <f>($AK$3+(L24+U24)*12*7.57%)*SUM(Fasering!$D$5:$D$9)</f>
        <v>1423.5763781861262</v>
      </c>
      <c r="AL24" s="9">
        <f>($AK$3+(M24+V24)*12*7.57%)*SUM(Fasering!$D$5:$D$10)</f>
        <v>1936.1815650860237</v>
      </c>
      <c r="AM24" s="9">
        <f>($AK$3+(N24+W24)*12*7.57%)*SUM(Fasering!$D$5:$D$11)</f>
        <v>2503.219743689674</v>
      </c>
      <c r="AN24" s="82">
        <f>($AK$3+(O24+X24)*12*7.57%)*SUM(Fasering!$D$5:$D$12)</f>
        <v>3127.2460751928006</v>
      </c>
      <c r="AO24" s="5">
        <f>($AK$3+(I24+AA24)*12*7.57%)*SUM(Fasering!$D$5)</f>
        <v>0</v>
      </c>
      <c r="AP24" s="112">
        <f>($AK$3+(J24+AB24)*12*7.57%)*SUM(Fasering!$D$5:$D$7)</f>
        <v>565.68578972665955</v>
      </c>
      <c r="AQ24" s="112">
        <f>($AK$3+(K24+AC24)*12*7.57%)*SUM(Fasering!$D$5:$D$8)</f>
        <v>966.74445306633788</v>
      </c>
      <c r="AR24" s="9">
        <f>($AK$3+(L24+AD24)*12*7.57%)*SUM(Fasering!$D$5:$D$9)</f>
        <v>1423.5763781861262</v>
      </c>
      <c r="AS24" s="9">
        <f>($AK$3+(M24+AE24)*12*7.57%)*SUM(Fasering!$D$5:$D$10)</f>
        <v>1936.1815650860237</v>
      </c>
      <c r="AT24" s="9">
        <f>($AK$3+(N24+AF24)*12*7.57%)*SUM(Fasering!$D$5:$D$11)</f>
        <v>2503.219743689674</v>
      </c>
      <c r="AU24" s="82">
        <f>($AK$3+(O24+AG24)*12*7.57%)*SUM(Fasering!$D$5:$D$12)</f>
        <v>3127.2460751928006</v>
      </c>
    </row>
    <row r="25" spans="1:47" x14ac:dyDescent="0.3">
      <c r="A25" s="32">
        <f t="shared" si="7"/>
        <v>15</v>
      </c>
      <c r="B25" s="129">
        <v>28198.52</v>
      </c>
      <c r="C25" s="130"/>
      <c r="D25" s="129">
        <f t="shared" si="0"/>
        <v>39483.567704000001</v>
      </c>
      <c r="E25" s="131">
        <f t="shared" si="1"/>
        <v>978.7720768767399</v>
      </c>
      <c r="F25" s="129">
        <f t="shared" si="2"/>
        <v>3290.2973086666661</v>
      </c>
      <c r="G25" s="131">
        <f t="shared" si="8"/>
        <v>81.564339739728311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2256.1212614264746</v>
      </c>
      <c r="K25" s="61">
        <f>GEW!$E$12+($F25-GEW!$E$12)*SUM(Fasering!$D$5:$D$8)</f>
        <v>2463.0495063064986</v>
      </c>
      <c r="L25" s="61">
        <f>GEW!$E$12+($F25-GEW!$E$12)*SUM(Fasering!$D$5:$D$9)</f>
        <v>2669.9777511865232</v>
      </c>
      <c r="M25" s="61">
        <f>GEW!$E$12+($F25-GEW!$E$12)*SUM(Fasering!$D$5:$D$10)</f>
        <v>2876.9059960665472</v>
      </c>
      <c r="N25" s="61">
        <f>GEW!$E$12+($F25-GEW!$E$12)*SUM(Fasering!$D$5:$D$11)</f>
        <v>3083.3690637866421</v>
      </c>
      <c r="O25" s="73">
        <f>GEW!$E$12+($F25-GEW!$E$12)*SUM(Fasering!$D$5:$D$12)</f>
        <v>3290.2973086666661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5"/>
        <v>0</v>
      </c>
      <c r="Z25" s="131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565.68578972665955</v>
      </c>
      <c r="AJ25" s="112">
        <f>($AK$3+(K25+T25)*12*7.57%)*SUM(Fasering!$D$5:$D$8)</f>
        <v>966.74445306633788</v>
      </c>
      <c r="AK25" s="9">
        <f>($AK$3+(L25+U25)*12*7.57%)*SUM(Fasering!$D$5:$D$9)</f>
        <v>1423.5763781861262</v>
      </c>
      <c r="AL25" s="9">
        <f>($AK$3+(M25+V25)*12*7.57%)*SUM(Fasering!$D$5:$D$10)</f>
        <v>1936.1815650860237</v>
      </c>
      <c r="AM25" s="9">
        <f>($AK$3+(N25+W25)*12*7.57%)*SUM(Fasering!$D$5:$D$11)</f>
        <v>2503.219743689674</v>
      </c>
      <c r="AN25" s="82">
        <f>($AK$3+(O25+X25)*12*7.57%)*SUM(Fasering!$D$5:$D$12)</f>
        <v>3127.2460751928006</v>
      </c>
      <c r="AO25" s="5">
        <f>($AK$3+(I25+AA25)*12*7.57%)*SUM(Fasering!$D$5)</f>
        <v>0</v>
      </c>
      <c r="AP25" s="112">
        <f>($AK$3+(J25+AB25)*12*7.57%)*SUM(Fasering!$D$5:$D$7)</f>
        <v>565.68578972665955</v>
      </c>
      <c r="AQ25" s="112">
        <f>($AK$3+(K25+AC25)*12*7.57%)*SUM(Fasering!$D$5:$D$8)</f>
        <v>966.74445306633788</v>
      </c>
      <c r="AR25" s="9">
        <f>($AK$3+(L25+AD25)*12*7.57%)*SUM(Fasering!$D$5:$D$9)</f>
        <v>1423.5763781861262</v>
      </c>
      <c r="AS25" s="9">
        <f>($AK$3+(M25+AE25)*12*7.57%)*SUM(Fasering!$D$5:$D$10)</f>
        <v>1936.1815650860237</v>
      </c>
      <c r="AT25" s="9">
        <f>($AK$3+(N25+AF25)*12*7.57%)*SUM(Fasering!$D$5:$D$11)</f>
        <v>2503.219743689674</v>
      </c>
      <c r="AU25" s="82">
        <f>($AK$3+(O25+AG25)*12*7.57%)*SUM(Fasering!$D$5:$D$12)</f>
        <v>3127.2460751928006</v>
      </c>
    </row>
    <row r="26" spans="1:47" x14ac:dyDescent="0.3">
      <c r="A26" s="32">
        <f t="shared" si="7"/>
        <v>16</v>
      </c>
      <c r="B26" s="129">
        <v>29784.880000000001</v>
      </c>
      <c r="C26" s="130"/>
      <c r="D26" s="129">
        <f t="shared" si="0"/>
        <v>41704.788975999996</v>
      </c>
      <c r="E26" s="131">
        <f t="shared" si="1"/>
        <v>1033.8347139184777</v>
      </c>
      <c r="F26" s="129">
        <f t="shared" si="2"/>
        <v>3475.399081333333</v>
      </c>
      <c r="G26" s="131">
        <f t="shared" si="8"/>
        <v>86.152892826539798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2303.9818592607048</v>
      </c>
      <c r="K26" s="61">
        <f>GEW!$E$12+($F26-GEW!$E$12)*SUM(Fasering!$D$5:$D$8)</f>
        <v>2538.3706854500088</v>
      </c>
      <c r="L26" s="61">
        <f>GEW!$E$12+($F26-GEW!$E$12)*SUM(Fasering!$D$5:$D$9)</f>
        <v>2772.7595116393127</v>
      </c>
      <c r="M26" s="61">
        <f>GEW!$E$12+($F26-GEW!$E$12)*SUM(Fasering!$D$5:$D$10)</f>
        <v>3007.1483378286166</v>
      </c>
      <c r="N26" s="61">
        <f>GEW!$E$12+($F26-GEW!$E$12)*SUM(Fasering!$D$5:$D$11)</f>
        <v>3241.0102551440295</v>
      </c>
      <c r="O26" s="73">
        <f>GEW!$E$12+($F26-GEW!$E$12)*SUM(Fasering!$D$5:$D$12)</f>
        <v>3475.3990813333335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576.92725144740984</v>
      </c>
      <c r="AJ26" s="112">
        <f>($AK$3+(K26+T26)*12*7.57%)*SUM(Fasering!$D$5:$D$8)</f>
        <v>994.58647479739989</v>
      </c>
      <c r="AK26" s="9">
        <f>($AK$3+(L26+U26)*12*7.57%)*SUM(Fasering!$D$5:$D$9)</f>
        <v>1475.4203960672803</v>
      </c>
      <c r="AL26" s="9">
        <f>($AK$3+(M26+V26)*12*7.57%)*SUM(Fasering!$D$5:$D$10)</f>
        <v>2019.4290152570516</v>
      </c>
      <c r="AM26" s="9">
        <f>($AK$3+(N26+W26)*12*7.57%)*SUM(Fasering!$D$5:$D$11)</f>
        <v>2625.1765279272654</v>
      </c>
      <c r="AN26" s="82">
        <f>($AK$3+(O26+X26)*12*7.57%)*SUM(Fasering!$D$5:$D$12)</f>
        <v>3295.3925254832016</v>
      </c>
      <c r="AO26" s="5">
        <f>($AK$3+(I26+AA26)*12*7.57%)*SUM(Fasering!$D$5)</f>
        <v>0</v>
      </c>
      <c r="AP26" s="112">
        <f>($AK$3+(J26+AB26)*12*7.57%)*SUM(Fasering!$D$5:$D$7)</f>
        <v>576.92725144740984</v>
      </c>
      <c r="AQ26" s="112">
        <f>($AK$3+(K26+AC26)*12*7.57%)*SUM(Fasering!$D$5:$D$8)</f>
        <v>994.58647479739989</v>
      </c>
      <c r="AR26" s="9">
        <f>($AK$3+(L26+AD26)*12*7.57%)*SUM(Fasering!$D$5:$D$9)</f>
        <v>1475.4203960672803</v>
      </c>
      <c r="AS26" s="9">
        <f>($AK$3+(M26+AE26)*12*7.57%)*SUM(Fasering!$D$5:$D$10)</f>
        <v>2019.4290152570516</v>
      </c>
      <c r="AT26" s="9">
        <f>($AK$3+(N26+AF26)*12*7.57%)*SUM(Fasering!$D$5:$D$11)</f>
        <v>2625.1765279272654</v>
      </c>
      <c r="AU26" s="82">
        <f>($AK$3+(O26+AG26)*12*7.57%)*SUM(Fasering!$D$5:$D$12)</f>
        <v>3295.3925254832016</v>
      </c>
    </row>
    <row r="27" spans="1:47" x14ac:dyDescent="0.3">
      <c r="A27" s="32">
        <f t="shared" si="7"/>
        <v>17</v>
      </c>
      <c r="B27" s="129">
        <v>30437.17</v>
      </c>
      <c r="C27" s="130"/>
      <c r="D27" s="129">
        <f t="shared" si="0"/>
        <v>42618.125433999994</v>
      </c>
      <c r="E27" s="131">
        <f t="shared" si="1"/>
        <v>1056.4757333062303</v>
      </c>
      <c r="F27" s="129">
        <f t="shared" si="2"/>
        <v>3551.5104528333331</v>
      </c>
      <c r="G27" s="131">
        <f t="shared" si="8"/>
        <v>88.03964444218586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2323.6614965191393</v>
      </c>
      <c r="K27" s="61">
        <f>GEW!$E$12+($F27-GEW!$E$12)*SUM(Fasering!$D$5:$D$8)</f>
        <v>2569.3417462076677</v>
      </c>
      <c r="L27" s="61">
        <f>GEW!$E$12+($F27-GEW!$E$12)*SUM(Fasering!$D$5:$D$9)</f>
        <v>2815.0219958961961</v>
      </c>
      <c r="M27" s="61">
        <f>GEW!$E$12+($F27-GEW!$E$12)*SUM(Fasering!$D$5:$D$10)</f>
        <v>3060.7022455847246</v>
      </c>
      <c r="N27" s="61">
        <f>GEW!$E$12+($F27-GEW!$E$12)*SUM(Fasering!$D$5:$D$11)</f>
        <v>3305.8302031448052</v>
      </c>
      <c r="O27" s="73">
        <f>GEW!$E$12+($F27-GEW!$E$12)*SUM(Fasering!$D$5:$D$12)</f>
        <v>3551.5104528333336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581.54959005014086</v>
      </c>
      <c r="AJ27" s="112">
        <f>($AK$3+(K27+T27)*12*7.57%)*SUM(Fasering!$D$5:$D$8)</f>
        <v>1006.0347414928248</v>
      </c>
      <c r="AK27" s="9">
        <f>($AK$3+(L27+U27)*12*7.57%)*SUM(Fasering!$D$5:$D$9)</f>
        <v>1496.7379623345198</v>
      </c>
      <c r="AL27" s="9">
        <f>($AK$3+(M27+V27)*12*7.57%)*SUM(Fasering!$D$5:$D$10)</f>
        <v>2053.6592525752262</v>
      </c>
      <c r="AM27" s="9">
        <f>($AK$3+(N27+W27)*12*7.57%)*SUM(Fasering!$D$5:$D$11)</f>
        <v>2675.3235253240346</v>
      </c>
      <c r="AN27" s="82">
        <f>($AK$3+(O27+X27)*12*7.57%)*SUM(Fasering!$D$5:$D$12)</f>
        <v>3364.5320953538012</v>
      </c>
      <c r="AO27" s="5">
        <f>($AK$3+(I27+AA27)*12*7.57%)*SUM(Fasering!$D$5)</f>
        <v>0</v>
      </c>
      <c r="AP27" s="112">
        <f>($AK$3+(J27+AB27)*12*7.57%)*SUM(Fasering!$D$5:$D$7)</f>
        <v>581.54959005014086</v>
      </c>
      <c r="AQ27" s="112">
        <f>($AK$3+(K27+AC27)*12*7.57%)*SUM(Fasering!$D$5:$D$8)</f>
        <v>1006.0347414928248</v>
      </c>
      <c r="AR27" s="9">
        <f>($AK$3+(L27+AD27)*12*7.57%)*SUM(Fasering!$D$5:$D$9)</f>
        <v>1496.7379623345198</v>
      </c>
      <c r="AS27" s="9">
        <f>($AK$3+(M27+AE27)*12*7.57%)*SUM(Fasering!$D$5:$D$10)</f>
        <v>2053.6592525752262</v>
      </c>
      <c r="AT27" s="9">
        <f>($AK$3+(N27+AF27)*12*7.57%)*SUM(Fasering!$D$5:$D$11)</f>
        <v>2675.3235253240346</v>
      </c>
      <c r="AU27" s="82">
        <f>($AK$3+(O27+AG27)*12*7.57%)*SUM(Fasering!$D$5:$D$12)</f>
        <v>3364.5320953538012</v>
      </c>
    </row>
    <row r="28" spans="1:47" x14ac:dyDescent="0.3">
      <c r="A28" s="32">
        <f t="shared" si="7"/>
        <v>18</v>
      </c>
      <c r="B28" s="129">
        <v>31371.14</v>
      </c>
      <c r="C28" s="130"/>
      <c r="D28" s="129">
        <f t="shared" si="0"/>
        <v>43925.870227999992</v>
      </c>
      <c r="E28" s="131">
        <f t="shared" si="1"/>
        <v>1088.8938799550815</v>
      </c>
      <c r="F28" s="129">
        <f t="shared" si="2"/>
        <v>3660.4891856666663</v>
      </c>
      <c r="G28" s="131">
        <f t="shared" si="8"/>
        <v>90.741156662923473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2351.8394400875827</v>
      </c>
      <c r="K28" s="61">
        <f>GEW!$E$12+($F28-GEW!$E$12)*SUM(Fasering!$D$5:$D$8)</f>
        <v>2613.6871165426887</v>
      </c>
      <c r="L28" s="61">
        <f>GEW!$E$12+($F28-GEW!$E$12)*SUM(Fasering!$D$5:$D$9)</f>
        <v>2875.5347929977947</v>
      </c>
      <c r="M28" s="61">
        <f>GEW!$E$12+($F28-GEW!$E$12)*SUM(Fasering!$D$5:$D$10)</f>
        <v>3137.3824694529003</v>
      </c>
      <c r="N28" s="61">
        <f>GEW!$E$12+($F28-GEW!$E$12)*SUM(Fasering!$D$5:$D$11)</f>
        <v>3398.6415092115608</v>
      </c>
      <c r="O28" s="73">
        <f>GEW!$E$12+($F28-GEW!$E$12)*SUM(Fasering!$D$5:$D$12)</f>
        <v>3660.4891856666668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588.16800453571091</v>
      </c>
      <c r="AJ28" s="112">
        <f>($AK$3+(K28+T28)*12*7.57%)*SUM(Fasering!$D$5:$D$8)</f>
        <v>1022.4267414399741</v>
      </c>
      <c r="AK28" s="9">
        <f>($AK$3+(L28+U28)*12*7.57%)*SUM(Fasering!$D$5:$D$9)</f>
        <v>1527.2611458366646</v>
      </c>
      <c r="AL28" s="9">
        <f>($AK$3+(M28+V28)*12*7.57%)*SUM(Fasering!$D$5:$D$10)</f>
        <v>2102.6712177257814</v>
      </c>
      <c r="AM28" s="9">
        <f>($AK$3+(N28+W28)*12*7.57%)*SUM(Fasering!$D$5:$D$11)</f>
        <v>2747.1256243270245</v>
      </c>
      <c r="AN28" s="82">
        <f>($AK$3+(O28+X28)*12*7.57%)*SUM(Fasering!$D$5:$D$12)</f>
        <v>3463.5283762596014</v>
      </c>
      <c r="AO28" s="5">
        <f>($AK$3+(I28+AA28)*12*7.57%)*SUM(Fasering!$D$5)</f>
        <v>0</v>
      </c>
      <c r="AP28" s="112">
        <f>($AK$3+(J28+AB28)*12*7.57%)*SUM(Fasering!$D$5:$D$7)</f>
        <v>588.16800453571091</v>
      </c>
      <c r="AQ28" s="112">
        <f>($AK$3+(K28+AC28)*12*7.57%)*SUM(Fasering!$D$5:$D$8)</f>
        <v>1022.4267414399741</v>
      </c>
      <c r="AR28" s="9">
        <f>($AK$3+(L28+AD28)*12*7.57%)*SUM(Fasering!$D$5:$D$9)</f>
        <v>1527.2611458366646</v>
      </c>
      <c r="AS28" s="9">
        <f>($AK$3+(M28+AE28)*12*7.57%)*SUM(Fasering!$D$5:$D$10)</f>
        <v>2102.6712177257814</v>
      </c>
      <c r="AT28" s="9">
        <f>($AK$3+(N28+AF28)*12*7.57%)*SUM(Fasering!$D$5:$D$11)</f>
        <v>2747.1256243270245</v>
      </c>
      <c r="AU28" s="82">
        <f>($AK$3+(O28+AG28)*12*7.57%)*SUM(Fasering!$D$5:$D$12)</f>
        <v>3463.5283762596014</v>
      </c>
    </row>
    <row r="29" spans="1:47" x14ac:dyDescent="0.3">
      <c r="A29" s="32">
        <f t="shared" si="7"/>
        <v>19</v>
      </c>
      <c r="B29" s="129">
        <v>32023.43</v>
      </c>
      <c r="C29" s="130"/>
      <c r="D29" s="129">
        <f t="shared" si="0"/>
        <v>44839.206685999998</v>
      </c>
      <c r="E29" s="131">
        <f t="shared" si="1"/>
        <v>1111.5348993428343</v>
      </c>
      <c r="F29" s="129">
        <f t="shared" si="2"/>
        <v>3736.6005571666665</v>
      </c>
      <c r="G29" s="131">
        <f t="shared" si="8"/>
        <v>92.627908278569521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2371.5190773460172</v>
      </c>
      <c r="K29" s="61">
        <f>GEW!$E$12+($F29-GEW!$E$12)*SUM(Fasering!$D$5:$D$8)</f>
        <v>2644.6581773003481</v>
      </c>
      <c r="L29" s="61">
        <f>GEW!$E$12+($F29-GEW!$E$12)*SUM(Fasering!$D$5:$D$9)</f>
        <v>2917.7972772546782</v>
      </c>
      <c r="M29" s="61">
        <f>GEW!$E$12+($F29-GEW!$E$12)*SUM(Fasering!$D$5:$D$10)</f>
        <v>3190.9363772090092</v>
      </c>
      <c r="N29" s="61">
        <f>GEW!$E$12+($F29-GEW!$E$12)*SUM(Fasering!$D$5:$D$11)</f>
        <v>3463.4614572123364</v>
      </c>
      <c r="O29" s="73">
        <f>GEW!$E$12+($F29-GEW!$E$12)*SUM(Fasering!$D$5:$D$12)</f>
        <v>3736.6005571666669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592.79034313844181</v>
      </c>
      <c r="AJ29" s="112">
        <f>($AK$3+(K29+T29)*12*7.57%)*SUM(Fasering!$D$5:$D$8)</f>
        <v>1033.8750081353994</v>
      </c>
      <c r="AK29" s="9">
        <f>($AK$3+(L29+U29)*12*7.57%)*SUM(Fasering!$D$5:$D$9)</f>
        <v>1548.5787121039039</v>
      </c>
      <c r="AL29" s="9">
        <f>($AK$3+(M29+V29)*12*7.57%)*SUM(Fasering!$D$5:$D$10)</f>
        <v>2136.9014550439565</v>
      </c>
      <c r="AM29" s="9">
        <f>($AK$3+(N29+W29)*12*7.57%)*SUM(Fasering!$D$5:$D$11)</f>
        <v>2797.2726217237937</v>
      </c>
      <c r="AN29" s="82">
        <f>($AK$3+(O29+X29)*12*7.57%)*SUM(Fasering!$D$5:$D$12)</f>
        <v>3532.6679461302015</v>
      </c>
      <c r="AO29" s="5">
        <f>($AK$3+(I29+AA29)*12*7.57%)*SUM(Fasering!$D$5)</f>
        <v>0</v>
      </c>
      <c r="AP29" s="112">
        <f>($AK$3+(J29+AB29)*12*7.57%)*SUM(Fasering!$D$5:$D$7)</f>
        <v>592.79034313844181</v>
      </c>
      <c r="AQ29" s="112">
        <f>($AK$3+(K29+AC29)*12*7.57%)*SUM(Fasering!$D$5:$D$8)</f>
        <v>1033.8750081353994</v>
      </c>
      <c r="AR29" s="9">
        <f>($AK$3+(L29+AD29)*12*7.57%)*SUM(Fasering!$D$5:$D$9)</f>
        <v>1548.5787121039039</v>
      </c>
      <c r="AS29" s="9">
        <f>($AK$3+(M29+AE29)*12*7.57%)*SUM(Fasering!$D$5:$D$10)</f>
        <v>2136.9014550439565</v>
      </c>
      <c r="AT29" s="9">
        <f>($AK$3+(N29+AF29)*12*7.57%)*SUM(Fasering!$D$5:$D$11)</f>
        <v>2797.2726217237937</v>
      </c>
      <c r="AU29" s="82">
        <f>($AK$3+(O29+AG29)*12*7.57%)*SUM(Fasering!$D$5:$D$12)</f>
        <v>3532.6679461302015</v>
      </c>
    </row>
    <row r="30" spans="1:47" x14ac:dyDescent="0.3">
      <c r="A30" s="32">
        <f t="shared" si="7"/>
        <v>20</v>
      </c>
      <c r="B30" s="129">
        <v>32023.43</v>
      </c>
      <c r="C30" s="130"/>
      <c r="D30" s="129">
        <f t="shared" si="0"/>
        <v>44839.206685999998</v>
      </c>
      <c r="E30" s="131">
        <f t="shared" si="1"/>
        <v>1111.5348993428343</v>
      </c>
      <c r="F30" s="129">
        <f t="shared" si="2"/>
        <v>3736.6005571666665</v>
      </c>
      <c r="G30" s="131">
        <f t="shared" si="8"/>
        <v>92.627908278569521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2371.5190773460172</v>
      </c>
      <c r="K30" s="61">
        <f>GEW!$E$12+($F30-GEW!$E$12)*SUM(Fasering!$D$5:$D$8)</f>
        <v>2644.6581773003481</v>
      </c>
      <c r="L30" s="61">
        <f>GEW!$E$12+($F30-GEW!$E$12)*SUM(Fasering!$D$5:$D$9)</f>
        <v>2917.7972772546782</v>
      </c>
      <c r="M30" s="61">
        <f>GEW!$E$12+($F30-GEW!$E$12)*SUM(Fasering!$D$5:$D$10)</f>
        <v>3190.9363772090092</v>
      </c>
      <c r="N30" s="61">
        <f>GEW!$E$12+($F30-GEW!$E$12)*SUM(Fasering!$D$5:$D$11)</f>
        <v>3463.4614572123364</v>
      </c>
      <c r="O30" s="73">
        <f>GEW!$E$12+($F30-GEW!$E$12)*SUM(Fasering!$D$5:$D$12)</f>
        <v>3736.6005571666669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592.79034313844181</v>
      </c>
      <c r="AJ30" s="112">
        <f>($AK$3+(K30+T30)*12*7.57%)*SUM(Fasering!$D$5:$D$8)</f>
        <v>1033.8750081353994</v>
      </c>
      <c r="AK30" s="9">
        <f>($AK$3+(L30+U30)*12*7.57%)*SUM(Fasering!$D$5:$D$9)</f>
        <v>1548.5787121039039</v>
      </c>
      <c r="AL30" s="9">
        <f>($AK$3+(M30+V30)*12*7.57%)*SUM(Fasering!$D$5:$D$10)</f>
        <v>2136.9014550439565</v>
      </c>
      <c r="AM30" s="9">
        <f>($AK$3+(N30+W30)*12*7.57%)*SUM(Fasering!$D$5:$D$11)</f>
        <v>2797.2726217237937</v>
      </c>
      <c r="AN30" s="82">
        <f>($AK$3+(O30+X30)*12*7.57%)*SUM(Fasering!$D$5:$D$12)</f>
        <v>3532.6679461302015</v>
      </c>
      <c r="AO30" s="5">
        <f>($AK$3+(I30+AA30)*12*7.57%)*SUM(Fasering!$D$5)</f>
        <v>0</v>
      </c>
      <c r="AP30" s="112">
        <f>($AK$3+(J30+AB30)*12*7.57%)*SUM(Fasering!$D$5:$D$7)</f>
        <v>592.79034313844181</v>
      </c>
      <c r="AQ30" s="112">
        <f>($AK$3+(K30+AC30)*12*7.57%)*SUM(Fasering!$D$5:$D$8)</f>
        <v>1033.8750081353994</v>
      </c>
      <c r="AR30" s="9">
        <f>($AK$3+(L30+AD30)*12*7.57%)*SUM(Fasering!$D$5:$D$9)</f>
        <v>1548.5787121039039</v>
      </c>
      <c r="AS30" s="9">
        <f>($AK$3+(M30+AE30)*12*7.57%)*SUM(Fasering!$D$5:$D$10)</f>
        <v>2136.9014550439565</v>
      </c>
      <c r="AT30" s="9">
        <f>($AK$3+(N30+AF30)*12*7.57%)*SUM(Fasering!$D$5:$D$11)</f>
        <v>2797.2726217237937</v>
      </c>
      <c r="AU30" s="82">
        <f>($AK$3+(O30+AG30)*12*7.57%)*SUM(Fasering!$D$5:$D$12)</f>
        <v>3532.6679461302015</v>
      </c>
    </row>
    <row r="31" spans="1:47" x14ac:dyDescent="0.3">
      <c r="A31" s="32">
        <f t="shared" si="7"/>
        <v>21</v>
      </c>
      <c r="B31" s="129">
        <v>32675.72</v>
      </c>
      <c r="C31" s="130"/>
      <c r="D31" s="129">
        <f t="shared" si="0"/>
        <v>45752.543143999996</v>
      </c>
      <c r="E31" s="131">
        <f t="shared" si="1"/>
        <v>1134.1759187305868</v>
      </c>
      <c r="F31" s="129">
        <f t="shared" si="2"/>
        <v>3812.7119286666666</v>
      </c>
      <c r="G31" s="131">
        <f t="shared" si="8"/>
        <v>94.514659894215569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2391.1987146044521</v>
      </c>
      <c r="K31" s="61">
        <f>GEW!$E$12+($F31-GEW!$E$12)*SUM(Fasering!$D$5:$D$8)</f>
        <v>2675.6292380580071</v>
      </c>
      <c r="L31" s="61">
        <f>GEW!$E$12+($F31-GEW!$E$12)*SUM(Fasering!$D$5:$D$9)</f>
        <v>2960.0597615115621</v>
      </c>
      <c r="M31" s="61">
        <f>GEW!$E$12+($F31-GEW!$E$12)*SUM(Fasering!$D$5:$D$10)</f>
        <v>3244.4902849651171</v>
      </c>
      <c r="N31" s="61">
        <f>GEW!$E$12+($F31-GEW!$E$12)*SUM(Fasering!$D$5:$D$11)</f>
        <v>3528.2814052131116</v>
      </c>
      <c r="O31" s="73">
        <f>GEW!$E$12+($F31-GEW!$E$12)*SUM(Fasering!$D$5:$D$12)</f>
        <v>3812.7119286666671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597.41268174117295</v>
      </c>
      <c r="AJ31" s="112">
        <f>($AK$3+(K31+T31)*12*7.57%)*SUM(Fasering!$D$5:$D$8)</f>
        <v>1045.3232748308242</v>
      </c>
      <c r="AK31" s="9">
        <f>($AK$3+(L31+U31)*12*7.57%)*SUM(Fasering!$D$5:$D$9)</f>
        <v>1569.8962783711436</v>
      </c>
      <c r="AL31" s="9">
        <f>($AK$3+(M31+V31)*12*7.57%)*SUM(Fasering!$D$5:$D$10)</f>
        <v>2171.1316923621307</v>
      </c>
      <c r="AM31" s="9">
        <f>($AK$3+(N31+W31)*12*7.57%)*SUM(Fasering!$D$5:$D$11)</f>
        <v>2847.4196191205624</v>
      </c>
      <c r="AN31" s="82">
        <f>($AK$3+(O31+X31)*12*7.57%)*SUM(Fasering!$D$5:$D$12)</f>
        <v>3601.8075160008016</v>
      </c>
      <c r="AO31" s="5">
        <f>($AK$3+(I31+AA31)*12*7.57%)*SUM(Fasering!$D$5)</f>
        <v>0</v>
      </c>
      <c r="AP31" s="112">
        <f>($AK$3+(J31+AB31)*12*7.57%)*SUM(Fasering!$D$5:$D$7)</f>
        <v>597.41268174117295</v>
      </c>
      <c r="AQ31" s="112">
        <f>($AK$3+(K31+AC31)*12*7.57%)*SUM(Fasering!$D$5:$D$8)</f>
        <v>1045.3232748308242</v>
      </c>
      <c r="AR31" s="9">
        <f>($AK$3+(L31+AD31)*12*7.57%)*SUM(Fasering!$D$5:$D$9)</f>
        <v>1569.8962783711436</v>
      </c>
      <c r="AS31" s="9">
        <f>($AK$3+(M31+AE31)*12*7.57%)*SUM(Fasering!$D$5:$D$10)</f>
        <v>2171.1316923621307</v>
      </c>
      <c r="AT31" s="9">
        <f>($AK$3+(N31+AF31)*12*7.57%)*SUM(Fasering!$D$5:$D$11)</f>
        <v>2847.4196191205624</v>
      </c>
      <c r="AU31" s="82">
        <f>($AK$3+(O31+AG31)*12*7.57%)*SUM(Fasering!$D$5:$D$12)</f>
        <v>3601.8075160008016</v>
      </c>
    </row>
    <row r="32" spans="1:47" x14ac:dyDescent="0.3">
      <c r="A32" s="32">
        <f t="shared" si="7"/>
        <v>22</v>
      </c>
      <c r="B32" s="129">
        <v>32726.81</v>
      </c>
      <c r="C32" s="130"/>
      <c r="D32" s="129">
        <f t="shared" si="0"/>
        <v>45824.079361999997</v>
      </c>
      <c r="E32" s="131">
        <f t="shared" si="1"/>
        <v>1135.9492552534834</v>
      </c>
      <c r="F32" s="129">
        <f t="shared" si="2"/>
        <v>3818.6732801666662</v>
      </c>
      <c r="G32" s="131">
        <f t="shared" si="8"/>
        <v>94.662437937790287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2392.7401036607512</v>
      </c>
      <c r="K32" s="61">
        <f>GEW!$E$12+($F32-GEW!$E$12)*SUM(Fasering!$D$5:$D$8)</f>
        <v>2678.0550172269482</v>
      </c>
      <c r="L32" s="61">
        <f>GEW!$E$12+($F32-GEW!$E$12)*SUM(Fasering!$D$5:$D$9)</f>
        <v>2963.3699307931456</v>
      </c>
      <c r="M32" s="61">
        <f>GEW!$E$12+($F32-GEW!$E$12)*SUM(Fasering!$D$5:$D$10)</f>
        <v>3248.6848443593426</v>
      </c>
      <c r="N32" s="61">
        <f>GEW!$E$12+($F32-GEW!$E$12)*SUM(Fasering!$D$5:$D$11)</f>
        <v>3533.3583666004697</v>
      </c>
      <c r="O32" s="73">
        <f>GEW!$E$12+($F32-GEW!$E$12)*SUM(Fasering!$D$5:$D$12)</f>
        <v>3818.6732801666667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597.77472205945685</v>
      </c>
      <c r="AJ32" s="112">
        <f>($AK$3+(K32+T32)*12*7.57%)*SUM(Fasering!$D$5:$D$8)</f>
        <v>1046.2199495391121</v>
      </c>
      <c r="AK32" s="9">
        <f>($AK$3+(L32+U32)*12*7.57%)*SUM(Fasering!$D$5:$D$9)</f>
        <v>1571.5659566746485</v>
      </c>
      <c r="AL32" s="9">
        <f>($AK$3+(M32+V32)*12*7.57%)*SUM(Fasering!$D$5:$D$10)</f>
        <v>2173.8127434660651</v>
      </c>
      <c r="AM32" s="9">
        <f>($AK$3+(N32+W32)*12*7.57%)*SUM(Fasering!$D$5:$D$11)</f>
        <v>2851.3473354691205</v>
      </c>
      <c r="AN32" s="82">
        <f>($AK$3+(O32+X32)*12*7.57%)*SUM(Fasering!$D$5:$D$12)</f>
        <v>3607.2228077034015</v>
      </c>
      <c r="AO32" s="5">
        <f>($AK$3+(I32+AA32)*12*7.57%)*SUM(Fasering!$D$5)</f>
        <v>0</v>
      </c>
      <c r="AP32" s="112">
        <f>($AK$3+(J32+AB32)*12*7.57%)*SUM(Fasering!$D$5:$D$7)</f>
        <v>597.77472205945685</v>
      </c>
      <c r="AQ32" s="112">
        <f>($AK$3+(K32+AC32)*12*7.57%)*SUM(Fasering!$D$5:$D$8)</f>
        <v>1046.2199495391121</v>
      </c>
      <c r="AR32" s="9">
        <f>($AK$3+(L32+AD32)*12*7.57%)*SUM(Fasering!$D$5:$D$9)</f>
        <v>1571.5659566746485</v>
      </c>
      <c r="AS32" s="9">
        <f>($AK$3+(M32+AE32)*12*7.57%)*SUM(Fasering!$D$5:$D$10)</f>
        <v>2173.8127434660651</v>
      </c>
      <c r="AT32" s="9">
        <f>($AK$3+(N32+AF32)*12*7.57%)*SUM(Fasering!$D$5:$D$11)</f>
        <v>2851.3473354691205</v>
      </c>
      <c r="AU32" s="82">
        <f>($AK$3+(O32+AG32)*12*7.57%)*SUM(Fasering!$D$5:$D$12)</f>
        <v>3607.2228077034015</v>
      </c>
    </row>
    <row r="33" spans="1:47" x14ac:dyDescent="0.3">
      <c r="A33" s="32">
        <f t="shared" si="7"/>
        <v>23</v>
      </c>
      <c r="B33" s="129">
        <v>33858.879999999997</v>
      </c>
      <c r="C33" s="130"/>
      <c r="D33" s="129">
        <f t="shared" si="0"/>
        <v>47409.203775999995</v>
      </c>
      <c r="E33" s="131">
        <f t="shared" si="1"/>
        <v>1175.2434630725409</v>
      </c>
      <c r="F33" s="129">
        <f t="shared" si="2"/>
        <v>3950.7669813333328</v>
      </c>
      <c r="G33" s="131">
        <f t="shared" si="8"/>
        <v>97.936955256045081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2426.8947387941362</v>
      </c>
      <c r="K33" s="61">
        <f>GEW!$E$12+($F33-GEW!$E$12)*SUM(Fasering!$D$5:$D$8)</f>
        <v>2731.8062762557897</v>
      </c>
      <c r="L33" s="61">
        <f>GEW!$E$12+($F33-GEW!$E$12)*SUM(Fasering!$D$5:$D$9)</f>
        <v>3036.7178137174433</v>
      </c>
      <c r="M33" s="61">
        <f>GEW!$E$12+($F33-GEW!$E$12)*SUM(Fasering!$D$5:$D$10)</f>
        <v>3341.6293511790968</v>
      </c>
      <c r="N33" s="61">
        <f>GEW!$E$12+($F33-GEW!$E$12)*SUM(Fasering!$D$5:$D$11)</f>
        <v>3645.8554438716792</v>
      </c>
      <c r="O33" s="73">
        <f>GEW!$E$12+($F33-GEW!$E$12)*SUM(Fasering!$D$5:$D$12)</f>
        <v>3950.7669813333332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605.79693742684503</v>
      </c>
      <c r="AJ33" s="112">
        <f>($AK$3+(K33+T33)*12*7.57%)*SUM(Fasering!$D$5:$D$8)</f>
        <v>1066.0887797800935</v>
      </c>
      <c r="AK33" s="9">
        <f>($AK$3+(L33+U33)*12*7.57%)*SUM(Fasering!$D$5:$D$9)</f>
        <v>1608.5632695939846</v>
      </c>
      <c r="AL33" s="9">
        <f>($AK$3+(M33+V33)*12*7.57%)*SUM(Fasering!$D$5:$D$10)</f>
        <v>2233.2204068685178</v>
      </c>
      <c r="AM33" s="9">
        <f>($AK$3+(N33+W33)*12*7.57%)*SUM(Fasering!$D$5:$D$11)</f>
        <v>2938.379041218036</v>
      </c>
      <c r="AN33" s="82">
        <f>($AK$3+(O33+X33)*12*7.57%)*SUM(Fasering!$D$5:$D$12)</f>
        <v>3727.2167258432009</v>
      </c>
      <c r="AO33" s="5">
        <f>($AK$3+(I33+AA33)*12*7.57%)*SUM(Fasering!$D$5)</f>
        <v>0</v>
      </c>
      <c r="AP33" s="112">
        <f>($AK$3+(J33+AB33)*12*7.57%)*SUM(Fasering!$D$5:$D$7)</f>
        <v>605.79693742684503</v>
      </c>
      <c r="AQ33" s="112">
        <f>($AK$3+(K33+AC33)*12*7.57%)*SUM(Fasering!$D$5:$D$8)</f>
        <v>1066.0887797800935</v>
      </c>
      <c r="AR33" s="9">
        <f>($AK$3+(L33+AD33)*12*7.57%)*SUM(Fasering!$D$5:$D$9)</f>
        <v>1608.5632695939846</v>
      </c>
      <c r="AS33" s="9">
        <f>($AK$3+(M33+AE33)*12*7.57%)*SUM(Fasering!$D$5:$D$10)</f>
        <v>2233.2204068685178</v>
      </c>
      <c r="AT33" s="9">
        <f>($AK$3+(N33+AF33)*12*7.57%)*SUM(Fasering!$D$5:$D$11)</f>
        <v>2938.379041218036</v>
      </c>
      <c r="AU33" s="82">
        <f>($AK$3+(O33+AG33)*12*7.57%)*SUM(Fasering!$D$5:$D$12)</f>
        <v>3727.2167258432009</v>
      </c>
    </row>
    <row r="34" spans="1:47" x14ac:dyDescent="0.3">
      <c r="A34" s="32">
        <f t="shared" si="7"/>
        <v>24</v>
      </c>
      <c r="B34" s="129">
        <v>34990.959999999999</v>
      </c>
      <c r="C34" s="130"/>
      <c r="D34" s="129">
        <f t="shared" si="0"/>
        <v>48994.342191999996</v>
      </c>
      <c r="E34" s="131">
        <f t="shared" si="1"/>
        <v>1214.5380179921119</v>
      </c>
      <c r="F34" s="129">
        <f t="shared" si="2"/>
        <v>4082.8618493333333</v>
      </c>
      <c r="G34" s="131">
        <f t="shared" si="8"/>
        <v>101.21150149934267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2461.0496756282573</v>
      </c>
      <c r="K34" s="61">
        <f>GEW!$E$12+($F34-GEW!$E$12)*SUM(Fasering!$D$5:$D$8)</f>
        <v>2785.558010089715</v>
      </c>
      <c r="L34" s="61">
        <f>GEW!$E$12+($F34-GEW!$E$12)*SUM(Fasering!$D$5:$D$9)</f>
        <v>3110.0663445511727</v>
      </c>
      <c r="M34" s="61">
        <f>GEW!$E$12+($F34-GEW!$E$12)*SUM(Fasering!$D$5:$D$10)</f>
        <v>3434.5746790126304</v>
      </c>
      <c r="N34" s="61">
        <f>GEW!$E$12+($F34-GEW!$E$12)*SUM(Fasering!$D$5:$D$11)</f>
        <v>3758.3535148718765</v>
      </c>
      <c r="O34" s="73">
        <f>GEW!$E$12+($F34-GEW!$E$12)*SUM(Fasering!$D$5:$D$12)</f>
        <v>4082.8618493333342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613.81922365747812</v>
      </c>
      <c r="AJ34" s="112">
        <f>($AK$3+(K34+T34)*12*7.57%)*SUM(Fasering!$D$5:$D$8)</f>
        <v>1085.957785529924</v>
      </c>
      <c r="AK34" s="9">
        <f>($AK$3+(L34+U34)*12*7.57%)*SUM(Fasering!$D$5:$D$9)</f>
        <v>1645.5609093244987</v>
      </c>
      <c r="AL34" s="9">
        <f>($AK$3+(M34+V34)*12*7.57%)*SUM(Fasering!$D$5:$D$10)</f>
        <v>2292.6285950412012</v>
      </c>
      <c r="AM34" s="9">
        <f>($AK$3+(N34+W34)*12*7.57%)*SUM(Fasering!$D$5:$D$11)</f>
        <v>3025.4115157507358</v>
      </c>
      <c r="AN34" s="82">
        <f>($AK$3+(O34+X34)*12*7.57%)*SUM(Fasering!$D$5:$D$12)</f>
        <v>3847.2117039344021</v>
      </c>
      <c r="AO34" s="5">
        <f>($AK$3+(I34+AA34)*12*7.57%)*SUM(Fasering!$D$5)</f>
        <v>0</v>
      </c>
      <c r="AP34" s="112">
        <f>($AK$3+(J34+AB34)*12*7.57%)*SUM(Fasering!$D$5:$D$7)</f>
        <v>613.81922365747812</v>
      </c>
      <c r="AQ34" s="112">
        <f>($AK$3+(K34+AC34)*12*7.57%)*SUM(Fasering!$D$5:$D$8)</f>
        <v>1085.957785529924</v>
      </c>
      <c r="AR34" s="9">
        <f>($AK$3+(L34+AD34)*12*7.57%)*SUM(Fasering!$D$5:$D$9)</f>
        <v>1645.5609093244987</v>
      </c>
      <c r="AS34" s="9">
        <f>($AK$3+(M34+AE34)*12*7.57%)*SUM(Fasering!$D$5:$D$10)</f>
        <v>2292.6285950412012</v>
      </c>
      <c r="AT34" s="9">
        <f>($AK$3+(N34+AF34)*12*7.57%)*SUM(Fasering!$D$5:$D$11)</f>
        <v>3025.4115157507358</v>
      </c>
      <c r="AU34" s="82">
        <f>($AK$3+(O34+AG34)*12*7.57%)*SUM(Fasering!$D$5:$D$12)</f>
        <v>3847.2117039344021</v>
      </c>
    </row>
    <row r="35" spans="1:47" x14ac:dyDescent="0.3">
      <c r="A35" s="32">
        <f t="shared" si="7"/>
        <v>25</v>
      </c>
      <c r="B35" s="129">
        <v>34990.959999999999</v>
      </c>
      <c r="C35" s="130"/>
      <c r="D35" s="129">
        <f t="shared" si="0"/>
        <v>48994.342191999996</v>
      </c>
      <c r="E35" s="131">
        <f t="shared" si="1"/>
        <v>1214.5380179921119</v>
      </c>
      <c r="F35" s="129">
        <f t="shared" si="2"/>
        <v>4082.8618493333333</v>
      </c>
      <c r="G35" s="131">
        <f t="shared" si="8"/>
        <v>101.21150149934267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2461.0496756282573</v>
      </c>
      <c r="K35" s="61">
        <f>GEW!$E$12+($F35-GEW!$E$12)*SUM(Fasering!$D$5:$D$8)</f>
        <v>2785.558010089715</v>
      </c>
      <c r="L35" s="61">
        <f>GEW!$E$12+($F35-GEW!$E$12)*SUM(Fasering!$D$5:$D$9)</f>
        <v>3110.0663445511727</v>
      </c>
      <c r="M35" s="61">
        <f>GEW!$E$12+($F35-GEW!$E$12)*SUM(Fasering!$D$5:$D$10)</f>
        <v>3434.5746790126304</v>
      </c>
      <c r="N35" s="61">
        <f>GEW!$E$12+($F35-GEW!$E$12)*SUM(Fasering!$D$5:$D$11)</f>
        <v>3758.3535148718765</v>
      </c>
      <c r="O35" s="73">
        <f>GEW!$E$12+($F35-GEW!$E$12)*SUM(Fasering!$D$5:$D$12)</f>
        <v>4082.8618493333342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613.81922365747812</v>
      </c>
      <c r="AJ35" s="112">
        <f>($AK$3+(K35+T35)*12*7.57%)*SUM(Fasering!$D$5:$D$8)</f>
        <v>1085.957785529924</v>
      </c>
      <c r="AK35" s="9">
        <f>($AK$3+(L35+U35)*12*7.57%)*SUM(Fasering!$D$5:$D$9)</f>
        <v>1645.5609093244987</v>
      </c>
      <c r="AL35" s="9">
        <f>($AK$3+(M35+V35)*12*7.57%)*SUM(Fasering!$D$5:$D$10)</f>
        <v>2292.6285950412012</v>
      </c>
      <c r="AM35" s="9">
        <f>($AK$3+(N35+W35)*12*7.57%)*SUM(Fasering!$D$5:$D$11)</f>
        <v>3025.4115157507358</v>
      </c>
      <c r="AN35" s="82">
        <f>($AK$3+(O35+X35)*12*7.57%)*SUM(Fasering!$D$5:$D$12)</f>
        <v>3847.2117039344021</v>
      </c>
      <c r="AO35" s="5">
        <f>($AK$3+(I35+AA35)*12*7.57%)*SUM(Fasering!$D$5)</f>
        <v>0</v>
      </c>
      <c r="AP35" s="112">
        <f>($AK$3+(J35+AB35)*12*7.57%)*SUM(Fasering!$D$5:$D$7)</f>
        <v>613.81922365747812</v>
      </c>
      <c r="AQ35" s="112">
        <f>($AK$3+(K35+AC35)*12*7.57%)*SUM(Fasering!$D$5:$D$8)</f>
        <v>1085.957785529924</v>
      </c>
      <c r="AR35" s="9">
        <f>($AK$3+(L35+AD35)*12*7.57%)*SUM(Fasering!$D$5:$D$9)</f>
        <v>1645.5609093244987</v>
      </c>
      <c r="AS35" s="9">
        <f>($AK$3+(M35+AE35)*12*7.57%)*SUM(Fasering!$D$5:$D$10)</f>
        <v>2292.6285950412012</v>
      </c>
      <c r="AT35" s="9">
        <f>($AK$3+(N35+AF35)*12*7.57%)*SUM(Fasering!$D$5:$D$11)</f>
        <v>3025.4115157507358</v>
      </c>
      <c r="AU35" s="82">
        <f>($AK$3+(O35+AG35)*12*7.57%)*SUM(Fasering!$D$5:$D$12)</f>
        <v>3847.2117039344021</v>
      </c>
    </row>
    <row r="36" spans="1:47" x14ac:dyDescent="0.3">
      <c r="A36" s="32">
        <f t="shared" si="7"/>
        <v>26</v>
      </c>
      <c r="B36" s="129">
        <v>34990.959999999999</v>
      </c>
      <c r="C36" s="130"/>
      <c r="D36" s="129">
        <f t="shared" si="0"/>
        <v>48994.342191999996</v>
      </c>
      <c r="E36" s="131">
        <f t="shared" si="1"/>
        <v>1214.5380179921119</v>
      </c>
      <c r="F36" s="129">
        <f t="shared" si="2"/>
        <v>4082.8618493333333</v>
      </c>
      <c r="G36" s="131">
        <f t="shared" si="8"/>
        <v>101.21150149934267</v>
      </c>
      <c r="H36" s="61">
        <f>'L4'!$H$10</f>
        <v>1760.59</v>
      </c>
      <c r="I36" s="61">
        <f>GEW!$E$12+($F36-GEW!$E$12)*SUM(Fasering!$D$5)</f>
        <v>1895.469409333333</v>
      </c>
      <c r="J36" s="61">
        <f>GEW!$E$12+($F36-GEW!$E$12)*SUM(Fasering!$D$5:$D$7)</f>
        <v>2461.0496756282573</v>
      </c>
      <c r="K36" s="61">
        <f>GEW!$E$12+($F36-GEW!$E$12)*SUM(Fasering!$D$5:$D$8)</f>
        <v>2785.558010089715</v>
      </c>
      <c r="L36" s="61">
        <f>GEW!$E$12+($F36-GEW!$E$12)*SUM(Fasering!$D$5:$D$9)</f>
        <v>3110.0663445511727</v>
      </c>
      <c r="M36" s="61">
        <f>GEW!$E$12+($F36-GEW!$E$12)*SUM(Fasering!$D$5:$D$10)</f>
        <v>3434.5746790126304</v>
      </c>
      <c r="N36" s="61">
        <f>GEW!$E$12+($F36-GEW!$E$12)*SUM(Fasering!$D$5:$D$11)</f>
        <v>3758.3535148718765</v>
      </c>
      <c r="O36" s="73">
        <f>GEW!$E$12+($F36-GEW!$E$12)*SUM(Fasering!$D$5:$D$12)</f>
        <v>4082.8618493333342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5"/>
        <v>0</v>
      </c>
      <c r="Z36" s="131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613.81922365747812</v>
      </c>
      <c r="AJ36" s="112">
        <f>($AK$3+(K36+T36)*12*7.57%)*SUM(Fasering!$D$5:$D$8)</f>
        <v>1085.957785529924</v>
      </c>
      <c r="AK36" s="9">
        <f>($AK$3+(L36+U36)*12*7.57%)*SUM(Fasering!$D$5:$D$9)</f>
        <v>1645.5609093244987</v>
      </c>
      <c r="AL36" s="9">
        <f>($AK$3+(M36+V36)*12*7.57%)*SUM(Fasering!$D$5:$D$10)</f>
        <v>2292.6285950412012</v>
      </c>
      <c r="AM36" s="9">
        <f>($AK$3+(N36+W36)*12*7.57%)*SUM(Fasering!$D$5:$D$11)</f>
        <v>3025.4115157507358</v>
      </c>
      <c r="AN36" s="82">
        <f>($AK$3+(O36+X36)*12*7.57%)*SUM(Fasering!$D$5:$D$12)</f>
        <v>3847.2117039344021</v>
      </c>
      <c r="AO36" s="5">
        <f>($AK$3+(I36+AA36)*12*7.57%)*SUM(Fasering!$D$5)</f>
        <v>0</v>
      </c>
      <c r="AP36" s="112">
        <f>($AK$3+(J36+AB36)*12*7.57%)*SUM(Fasering!$D$5:$D$7)</f>
        <v>613.81922365747812</v>
      </c>
      <c r="AQ36" s="112">
        <f>($AK$3+(K36+AC36)*12*7.57%)*SUM(Fasering!$D$5:$D$8)</f>
        <v>1085.957785529924</v>
      </c>
      <c r="AR36" s="9">
        <f>($AK$3+(L36+AD36)*12*7.57%)*SUM(Fasering!$D$5:$D$9)</f>
        <v>1645.5609093244987</v>
      </c>
      <c r="AS36" s="9">
        <f>($AK$3+(M36+AE36)*12*7.57%)*SUM(Fasering!$D$5:$D$10)</f>
        <v>2292.6285950412012</v>
      </c>
      <c r="AT36" s="9">
        <f>($AK$3+(N36+AF36)*12*7.57%)*SUM(Fasering!$D$5:$D$11)</f>
        <v>3025.4115157507358</v>
      </c>
      <c r="AU36" s="82">
        <f>($AK$3+(O36+AG36)*12*7.57%)*SUM(Fasering!$D$5:$D$12)</f>
        <v>3847.2117039344021</v>
      </c>
    </row>
    <row r="37" spans="1:47" x14ac:dyDescent="0.3">
      <c r="A37" s="32">
        <f t="shared" si="7"/>
        <v>27</v>
      </c>
      <c r="B37" s="129">
        <v>34990.959999999999</v>
      </c>
      <c r="C37" s="130"/>
      <c r="D37" s="129">
        <f t="shared" si="0"/>
        <v>48994.342191999996</v>
      </c>
      <c r="E37" s="131">
        <f t="shared" si="1"/>
        <v>1214.5380179921119</v>
      </c>
      <c r="F37" s="129">
        <f t="shared" si="2"/>
        <v>4082.8618493333333</v>
      </c>
      <c r="G37" s="131">
        <f t="shared" si="8"/>
        <v>101.21150149934267</v>
      </c>
      <c r="H37" s="61">
        <f>'L4'!$H$10</f>
        <v>1760.59</v>
      </c>
      <c r="I37" s="61">
        <f>GEW!$E$12+($F37-GEW!$E$12)*SUM(Fasering!$D$5)</f>
        <v>1895.469409333333</v>
      </c>
      <c r="J37" s="61">
        <f>GEW!$E$12+($F37-GEW!$E$12)*SUM(Fasering!$D$5:$D$7)</f>
        <v>2461.0496756282573</v>
      </c>
      <c r="K37" s="61">
        <f>GEW!$E$12+($F37-GEW!$E$12)*SUM(Fasering!$D$5:$D$8)</f>
        <v>2785.558010089715</v>
      </c>
      <c r="L37" s="61">
        <f>GEW!$E$12+($F37-GEW!$E$12)*SUM(Fasering!$D$5:$D$9)</f>
        <v>3110.0663445511727</v>
      </c>
      <c r="M37" s="61">
        <f>GEW!$E$12+($F37-GEW!$E$12)*SUM(Fasering!$D$5:$D$10)</f>
        <v>3434.5746790126304</v>
      </c>
      <c r="N37" s="61">
        <f>GEW!$E$12+($F37-GEW!$E$12)*SUM(Fasering!$D$5:$D$11)</f>
        <v>3758.3535148718765</v>
      </c>
      <c r="O37" s="73">
        <f>GEW!$E$12+($F37-GEW!$E$12)*SUM(Fasering!$D$5:$D$12)</f>
        <v>4082.8618493333342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5"/>
        <v>0</v>
      </c>
      <c r="Z37" s="131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613.81922365747812</v>
      </c>
      <c r="AJ37" s="112">
        <f>($AK$3+(K37+T37)*12*7.57%)*SUM(Fasering!$D$5:$D$8)</f>
        <v>1085.957785529924</v>
      </c>
      <c r="AK37" s="9">
        <f>($AK$3+(L37+U37)*12*7.57%)*SUM(Fasering!$D$5:$D$9)</f>
        <v>1645.5609093244987</v>
      </c>
      <c r="AL37" s="9">
        <f>($AK$3+(M37+V37)*12*7.57%)*SUM(Fasering!$D$5:$D$10)</f>
        <v>2292.6285950412012</v>
      </c>
      <c r="AM37" s="9">
        <f>($AK$3+(N37+W37)*12*7.57%)*SUM(Fasering!$D$5:$D$11)</f>
        <v>3025.4115157507358</v>
      </c>
      <c r="AN37" s="82">
        <f>($AK$3+(O37+X37)*12*7.57%)*SUM(Fasering!$D$5:$D$12)</f>
        <v>3847.2117039344021</v>
      </c>
      <c r="AO37" s="5">
        <f>($AK$3+(I37+AA37)*12*7.57%)*SUM(Fasering!$D$5)</f>
        <v>0</v>
      </c>
      <c r="AP37" s="112">
        <f>($AK$3+(J37+AB37)*12*7.57%)*SUM(Fasering!$D$5:$D$7)</f>
        <v>613.81922365747812</v>
      </c>
      <c r="AQ37" s="112">
        <f>($AK$3+(K37+AC37)*12*7.57%)*SUM(Fasering!$D$5:$D$8)</f>
        <v>1085.957785529924</v>
      </c>
      <c r="AR37" s="9">
        <f>($AK$3+(L37+AD37)*12*7.57%)*SUM(Fasering!$D$5:$D$9)</f>
        <v>1645.5609093244987</v>
      </c>
      <c r="AS37" s="9">
        <f>($AK$3+(M37+AE37)*12*7.57%)*SUM(Fasering!$D$5:$D$10)</f>
        <v>2292.6285950412012</v>
      </c>
      <c r="AT37" s="9">
        <f>($AK$3+(N37+AF37)*12*7.57%)*SUM(Fasering!$D$5:$D$11)</f>
        <v>3025.4115157507358</v>
      </c>
      <c r="AU37" s="82">
        <f>($AK$3+(O37+AG37)*12*7.57%)*SUM(Fasering!$D$5:$D$12)</f>
        <v>3847.2117039344021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3" manualBreakCount="3">
    <brk id="15" max="1048575" man="1"/>
    <brk id="24" max="1048575" man="1"/>
    <brk id="3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38"/>
  <sheetViews>
    <sheetView topLeftCell="AD1" zoomScale="80" zoomScaleNormal="80" workbookViewId="0">
      <selection activeCell="AQ1" sqref="AQ1:AQ1048576"/>
    </sheetView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57</v>
      </c>
      <c r="B1" s="21" t="s">
        <v>19</v>
      </c>
      <c r="C1" s="21" t="s">
        <v>58</v>
      </c>
      <c r="D1" s="21"/>
      <c r="F1" s="56"/>
      <c r="G1" s="56"/>
      <c r="H1" s="86"/>
      <c r="I1" s="86"/>
      <c r="J1" s="86"/>
      <c r="K1" s="86"/>
      <c r="L1" s="98" t="str">
        <f>D8</f>
        <v>bedragen geldig  voor periode vanaf 10/2021 - let wel: vast bedrag eindejaarspremie = bedrag voor indexatie in november 2021!</v>
      </c>
      <c r="O1" s="24" t="s">
        <v>59</v>
      </c>
    </row>
    <row r="2" spans="1:47" s="23" customFormat="1" ht="16.5" x14ac:dyDescent="0.3">
      <c r="A2" s="21"/>
      <c r="B2" s="21"/>
      <c r="C2"/>
      <c r="D2"/>
      <c r="E2"/>
      <c r="F2"/>
      <c r="G2"/>
      <c r="H2"/>
      <c r="I2"/>
      <c r="J2" s="76"/>
      <c r="K2" s="76"/>
      <c r="L2"/>
      <c r="M2"/>
      <c r="N2"/>
      <c r="AH2" s="76" t="str">
        <f>'L4'!$AH$2</f>
        <v xml:space="preserve"> eindejaarspremie (vast geïndexeerd bedrag =  bedrag VOOR indexatie in november 2021!):</v>
      </c>
      <c r="AI2" s="76"/>
      <c r="AJ2" s="76"/>
    </row>
    <row r="3" spans="1:47" s="23" customFormat="1" ht="16.5" x14ac:dyDescent="0.3">
      <c r="A3" s="21"/>
      <c r="B3" s="21"/>
      <c r="C3"/>
      <c r="D3"/>
      <c r="E3"/>
      <c r="F3"/>
      <c r="G3"/>
      <c r="H3"/>
      <c r="I3"/>
      <c r="J3" s="76"/>
      <c r="K3" s="76"/>
      <c r="L3"/>
      <c r="M3"/>
      <c r="N3" s="23" t="s">
        <v>21</v>
      </c>
      <c r="O3" s="68">
        <f>'L4'!O3</f>
        <v>1.4001999999999999</v>
      </c>
      <c r="AH3" s="77" t="s">
        <v>92</v>
      </c>
      <c r="AI3" s="76"/>
      <c r="AK3" s="78">
        <f>'L4'!$AK$3</f>
        <v>138.34</v>
      </c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76"/>
      <c r="K4" s="76"/>
      <c r="L4"/>
      <c r="M4"/>
      <c r="V4" s="25"/>
      <c r="AH4" s="77" t="s">
        <v>47</v>
      </c>
      <c r="AI4" s="76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5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17037.73</v>
      </c>
      <c r="C10" s="130"/>
      <c r="D10" s="129">
        <f t="shared" ref="D10:D37" si="0">B10*$O$3</f>
        <v>23856.229545999999</v>
      </c>
      <c r="E10" s="131">
        <f t="shared" ref="E10:E37" si="1">D10/40.3399</f>
        <v>591.38048299574359</v>
      </c>
      <c r="F10" s="134">
        <f t="shared" ref="F10:F37" si="2">B10/12*$O$3</f>
        <v>1988.0191288333331</v>
      </c>
      <c r="G10" s="135"/>
      <c r="H10" s="61">
        <f>'L4'!$H$10</f>
        <v>1760.59</v>
      </c>
      <c r="I10" s="61">
        <f>GEW!$E$12+($F10-GEW!$E$12)*SUM(Fasering!$D$5)</f>
        <v>1895.469409333333</v>
      </c>
      <c r="J10" s="61">
        <f>GEW!$E$12+($F10-GEW!$E$12)*SUM(Fasering!$D$5:$D$7)</f>
        <v>1919.3994065497129</v>
      </c>
      <c r="K10" s="61">
        <f>GEW!$E$12+($F10-GEW!$E$12)*SUM(Fasering!$D$5:$D$8)</f>
        <v>1933.129524100005</v>
      </c>
      <c r="L10" s="61">
        <f>GEW!$E$12+($F10-GEW!$E$12)*SUM(Fasering!$D$5:$D$9)</f>
        <v>1946.8596416502971</v>
      </c>
      <c r="M10" s="61">
        <f>GEW!$E$12+($F10-GEW!$E$12)*SUM(Fasering!$D$5:$D$10)</f>
        <v>1960.589759200589</v>
      </c>
      <c r="N10" s="61">
        <f>GEW!$E$12+($F10-GEW!$E$12)*SUM(Fasering!$D$5:$D$11)</f>
        <v>1974.289011283041</v>
      </c>
      <c r="O10" s="73">
        <f>GEW!$E$12+($F10-GEW!$E$12)*SUM(Fasering!$D$5:$D$12)</f>
        <v>1988.0191288333331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106.53538383333331</v>
      </c>
      <c r="Q10" s="135">
        <f t="shared" ref="Q10:Q37" si="4">P10/40.3399</f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72">
        <f>$P10*SUM(Fasering!$D$5:$D$12)</f>
        <v>106.53538383333334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53.267108499999992</v>
      </c>
      <c r="Z10" s="135">
        <f t="shared" ref="Z10:Z37" si="6">Y10/40.3399</f>
        <v>1.320457128054358</v>
      </c>
      <c r="AA10" s="71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72">
        <f>$Y10*SUM(Fasering!$D$5:$D$12)</f>
        <v>53.267108500000006</v>
      </c>
      <c r="AH10" s="5">
        <f>($AK$3+(I10+R10)*12*7.57%)*SUM(Fasering!$D$5)</f>
        <v>0</v>
      </c>
      <c r="AI10" s="112">
        <f>($AK$3+(J10+S10)*12*7.57%)*SUM(Fasering!$D$5:$D$7)</f>
        <v>493.06683705296871</v>
      </c>
      <c r="AJ10" s="112">
        <f>($AK$3+(K10+T10)*12*7.57%)*SUM(Fasering!$D$5:$D$8)</f>
        <v>786.88719707481835</v>
      </c>
      <c r="AK10" s="9">
        <f>($AK$3+(L10+U10)*12*7.57%)*SUM(Fasering!$D$5:$D$9)</f>
        <v>1088.6681274222526</v>
      </c>
      <c r="AL10" s="9">
        <f>($AK$3+(M10+V10)*12*7.57%)*SUM(Fasering!$D$5:$D$10)</f>
        <v>1398.4096280952708</v>
      </c>
      <c r="AM10" s="9">
        <f>($AK$3+(N10+W10)*12*7.57%)*SUM(Fasering!$D$5:$D$11)</f>
        <v>1715.3885734391506</v>
      </c>
      <c r="AN10" s="82">
        <f>($AK$3+(O10+X10)*12*7.57%)*SUM(Fasering!$D$5:$D$12)</f>
        <v>2041.0333193064005</v>
      </c>
      <c r="AO10" s="5">
        <f>($AK$3+(I10+AA10)*12*7.57%)*SUM(Fasering!$D$5)</f>
        <v>0</v>
      </c>
      <c r="AP10" s="112">
        <f>($AK$3+(J10+AB10)*12*7.57%)*SUM(Fasering!$D$5:$D$7)</f>
        <v>489.83178819598987</v>
      </c>
      <c r="AQ10" s="112">
        <f>($AK$3+(K10+AC10)*12*7.57%)*SUM(Fasering!$D$5:$D$8)</f>
        <v>778.87486711146551</v>
      </c>
      <c r="AR10" s="9">
        <f>($AK$3+(L10+AD10)*12*7.57%)*SUM(Fasering!$D$5:$D$9)</f>
        <v>1073.7485435679541</v>
      </c>
      <c r="AS10" s="9">
        <f>($AK$3+(M10+AE10)*12*7.57%)*SUM(Fasering!$D$5:$D$10)</f>
        <v>1374.4528175654557</v>
      </c>
      <c r="AT10" s="9">
        <f>($AK$3+(N10+AF10)*12*7.57%)*SUM(Fasering!$D$5:$D$11)</f>
        <v>1680.2920561668129</v>
      </c>
      <c r="AU10" s="82">
        <f>($AK$3+(O10+AG10)*12*7.57%)*SUM(Fasering!$D$5:$D$12)</f>
        <v>1992.6444179936002</v>
      </c>
    </row>
    <row r="11" spans="1:47" x14ac:dyDescent="0.3">
      <c r="A11" s="32">
        <f t="shared" ref="A11:A37" si="7">+A10+1</f>
        <v>1</v>
      </c>
      <c r="B11" s="129">
        <v>17736.689999999999</v>
      </c>
      <c r="C11" s="130"/>
      <c r="D11" s="129">
        <f t="shared" si="0"/>
        <v>24834.913337999995</v>
      </c>
      <c r="E11" s="131">
        <f t="shared" si="1"/>
        <v>615.64142047947553</v>
      </c>
      <c r="F11" s="134">
        <f t="shared" si="2"/>
        <v>2069.5761114999996</v>
      </c>
      <c r="G11" s="135">
        <f t="shared" ref="G11:G37" si="8">F11/40.3399</f>
        <v>51.303451706622958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1940.4870811394742</v>
      </c>
      <c r="K11" s="61">
        <f>GEW!$E$12+($F11-GEW!$E$12)*SUM(Fasering!$D$5:$D$8)</f>
        <v>1966.3165001799287</v>
      </c>
      <c r="L11" s="61">
        <f>GEW!$E$12+($F11-GEW!$E$12)*SUM(Fasering!$D$5:$D$9)</f>
        <v>1992.1459192203829</v>
      </c>
      <c r="M11" s="61">
        <f>GEW!$E$12+($F11-GEW!$E$12)*SUM(Fasering!$D$5:$D$10)</f>
        <v>2017.9753382608374</v>
      </c>
      <c r="N11" s="61">
        <f>GEW!$E$12+($F11-GEW!$E$12)*SUM(Fasering!$D$5:$D$11)</f>
        <v>2043.7466924595451</v>
      </c>
      <c r="O11" s="73">
        <f>GEW!$E$12+($F11-GEW!$E$12)*SUM(Fasering!$D$5:$D$12)</f>
        <v>2069.5761114999996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72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71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72">
        <f>$Y11*SUM(Fasering!$D$5:$D$12)</f>
        <v>53.267108500000006</v>
      </c>
      <c r="AH11" s="5">
        <f>($AK$3+(I11+R11)*12*7.57%)*SUM(Fasering!$D$5)</f>
        <v>0</v>
      </c>
      <c r="AI11" s="112">
        <f>($AK$3+(J11+S11)*12*7.57%)*SUM(Fasering!$D$5:$D$7)</f>
        <v>498.01989441973012</v>
      </c>
      <c r="AJ11" s="112">
        <f>($AK$3+(K11+T11)*12*7.57%)*SUM(Fasering!$D$5:$D$8)</f>
        <v>799.15456356738184</v>
      </c>
      <c r="AK11" s="9">
        <f>($AK$3+(L11+U11)*12*7.57%)*SUM(Fasering!$D$5:$D$9)</f>
        <v>1111.5109214527447</v>
      </c>
      <c r="AL11" s="9">
        <f>($AK$3+(M11+V11)*12*7.57%)*SUM(Fasering!$D$5:$D$10)</f>
        <v>1435.0889680758185</v>
      </c>
      <c r="AM11" s="9">
        <f>($AK$3+(N11+W11)*12*7.57%)*SUM(Fasering!$D$5:$D$11)</f>
        <v>1769.1234847522871</v>
      </c>
      <c r="AN11" s="82">
        <f>($AK$3+(O11+X11)*12*7.57%)*SUM(Fasering!$D$5:$D$12)</f>
        <v>2115.1196823608007</v>
      </c>
      <c r="AO11" s="5">
        <f>($AK$3+(I11+AA11)*12*7.57%)*SUM(Fasering!$D$5)</f>
        <v>0</v>
      </c>
      <c r="AP11" s="112">
        <f>($AK$3+(J11+AB11)*12*7.57%)*SUM(Fasering!$D$5:$D$7)</f>
        <v>494.78484556275117</v>
      </c>
      <c r="AQ11" s="112">
        <f>($AK$3+(K11+AC11)*12*7.57%)*SUM(Fasering!$D$5:$D$8)</f>
        <v>791.142233604029</v>
      </c>
      <c r="AR11" s="9">
        <f>($AK$3+(L11+AD11)*12*7.57%)*SUM(Fasering!$D$5:$D$9)</f>
        <v>1096.5913375984464</v>
      </c>
      <c r="AS11" s="9">
        <f>($AK$3+(M11+AE11)*12*7.57%)*SUM(Fasering!$D$5:$D$10)</f>
        <v>1411.1321575460033</v>
      </c>
      <c r="AT11" s="9">
        <f>($AK$3+(N11+AF11)*12*7.57%)*SUM(Fasering!$D$5:$D$11)</f>
        <v>1734.0269674799495</v>
      </c>
      <c r="AU11" s="82">
        <f>($AK$3+(O11+AG11)*12*7.57%)*SUM(Fasering!$D$5:$D$12)</f>
        <v>2066.7307810480002</v>
      </c>
    </row>
    <row r="12" spans="1:47" x14ac:dyDescent="0.3">
      <c r="A12" s="32">
        <f t="shared" si="7"/>
        <v>2</v>
      </c>
      <c r="B12" s="129">
        <v>18435.650000000001</v>
      </c>
      <c r="C12" s="130"/>
      <c r="D12" s="129">
        <f t="shared" si="0"/>
        <v>25813.597129999998</v>
      </c>
      <c r="E12" s="131">
        <f t="shared" si="1"/>
        <v>639.90235796320758</v>
      </c>
      <c r="F12" s="134">
        <f t="shared" si="2"/>
        <v>2151.1330941666665</v>
      </c>
      <c r="G12" s="135">
        <f t="shared" si="8"/>
        <v>53.32519649693397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1961.5747557292354</v>
      </c>
      <c r="K12" s="61">
        <f>GEW!$E$12+($F12-GEW!$E$12)*SUM(Fasering!$D$5:$D$8)</f>
        <v>1999.5034762598523</v>
      </c>
      <c r="L12" s="61">
        <f>GEW!$E$12+($F12-GEW!$E$12)*SUM(Fasering!$D$5:$D$9)</f>
        <v>2037.4321967904691</v>
      </c>
      <c r="M12" s="61">
        <f>GEW!$E$12+($F12-GEW!$E$12)*SUM(Fasering!$D$5:$D$10)</f>
        <v>2075.3609173210862</v>
      </c>
      <c r="N12" s="61">
        <f>GEW!$E$12+($F12-GEW!$E$12)*SUM(Fasering!$D$5:$D$11)</f>
        <v>2113.2043736360497</v>
      </c>
      <c r="O12" s="73">
        <f>GEW!$E$12+($F12-GEW!$E$12)*SUM(Fasering!$D$5:$D$12)</f>
        <v>2151.1330941666665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72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71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72">
        <f>$Y12*SUM(Fasering!$D$5:$D$12)</f>
        <v>53.267108500000006</v>
      </c>
      <c r="AH12" s="5">
        <f>($AK$3+(I12+R12)*12*7.57%)*SUM(Fasering!$D$5)</f>
        <v>0</v>
      </c>
      <c r="AI12" s="112">
        <f>($AK$3+(J12+S12)*12*7.57%)*SUM(Fasering!$D$5:$D$7)</f>
        <v>502.97295178649154</v>
      </c>
      <c r="AJ12" s="112">
        <f>($AK$3+(K12+T12)*12*7.57%)*SUM(Fasering!$D$5:$D$8)</f>
        <v>811.42193005994534</v>
      </c>
      <c r="AK12" s="9">
        <f>($AK$3+(L12+U12)*12*7.57%)*SUM(Fasering!$D$5:$D$9)</f>
        <v>1134.3537154832368</v>
      </c>
      <c r="AL12" s="9">
        <f>($AK$3+(M12+V12)*12*7.57%)*SUM(Fasering!$D$5:$D$10)</f>
        <v>1471.7683080563663</v>
      </c>
      <c r="AM12" s="9">
        <f>($AK$3+(N12+W12)*12*7.57%)*SUM(Fasering!$D$5:$D$11)</f>
        <v>1822.8583960654232</v>
      </c>
      <c r="AN12" s="82">
        <f>($AK$3+(O12+X12)*12*7.57%)*SUM(Fasering!$D$5:$D$12)</f>
        <v>2189.2060454152011</v>
      </c>
      <c r="AO12" s="5">
        <f>($AK$3+(I12+AA12)*12*7.57%)*SUM(Fasering!$D$5)</f>
        <v>0</v>
      </c>
      <c r="AP12" s="112">
        <f>($AK$3+(J12+AB12)*12*7.57%)*SUM(Fasering!$D$5:$D$7)</f>
        <v>499.7379029295127</v>
      </c>
      <c r="AQ12" s="112">
        <f>($AK$3+(K12+AC12)*12*7.57%)*SUM(Fasering!$D$5:$D$8)</f>
        <v>803.4096000965925</v>
      </c>
      <c r="AR12" s="9">
        <f>($AK$3+(L12+AD12)*12*7.57%)*SUM(Fasering!$D$5:$D$9)</f>
        <v>1119.4341316289385</v>
      </c>
      <c r="AS12" s="9">
        <f>($AK$3+(M12+AE12)*12*7.57%)*SUM(Fasering!$D$5:$D$10)</f>
        <v>1447.8114975265514</v>
      </c>
      <c r="AT12" s="9">
        <f>($AK$3+(N12+AF12)*12*7.57%)*SUM(Fasering!$D$5:$D$11)</f>
        <v>1787.7618787930865</v>
      </c>
      <c r="AU12" s="82">
        <f>($AK$3+(O12+AG12)*12*7.57%)*SUM(Fasering!$D$5:$D$12)</f>
        <v>2140.8171441024006</v>
      </c>
    </row>
    <row r="13" spans="1:47" x14ac:dyDescent="0.3">
      <c r="A13" s="32">
        <f t="shared" si="7"/>
        <v>3</v>
      </c>
      <c r="B13" s="129">
        <v>19134.62</v>
      </c>
      <c r="C13" s="130"/>
      <c r="D13" s="129">
        <f t="shared" si="0"/>
        <v>26792.294923999998</v>
      </c>
      <c r="E13" s="131">
        <f t="shared" si="1"/>
        <v>664.16364254745292</v>
      </c>
      <c r="F13" s="134">
        <f t="shared" si="2"/>
        <v>2232.6912436666662</v>
      </c>
      <c r="G13" s="135">
        <f t="shared" si="8"/>
        <v>55.346970212287737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1982.6627320197319</v>
      </c>
      <c r="K13" s="61">
        <f>GEW!$E$12+($F13-GEW!$E$12)*SUM(Fasering!$D$5:$D$8)</f>
        <v>2032.6909271448587</v>
      </c>
      <c r="L13" s="61">
        <f>GEW!$E$12+($F13-GEW!$E$12)*SUM(Fasering!$D$5:$D$9)</f>
        <v>2082.7191222699857</v>
      </c>
      <c r="M13" s="61">
        <f>GEW!$E$12+($F13-GEW!$E$12)*SUM(Fasering!$D$5:$D$10)</f>
        <v>2132.7473173951125</v>
      </c>
      <c r="N13" s="61">
        <f>GEW!$E$12+($F13-GEW!$E$12)*SUM(Fasering!$D$5:$D$11)</f>
        <v>2182.6630485415394</v>
      </c>
      <c r="O13" s="73">
        <f>GEW!$E$12+($F13-GEW!$E$12)*SUM(Fasering!$D$5:$D$12)</f>
        <v>2232.6912436666662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72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71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72">
        <f>$Y13*SUM(Fasering!$D$5:$D$12)</f>
        <v>53.267108500000006</v>
      </c>
      <c r="AH13" s="5">
        <f>($AK$3+(I13+R13)*12*7.57%)*SUM(Fasering!$D$5)</f>
        <v>0</v>
      </c>
      <c r="AI13" s="112">
        <f>($AK$3+(J13+S13)*12*7.57%)*SUM(Fasering!$D$5:$D$7)</f>
        <v>507.92608001649785</v>
      </c>
      <c r="AJ13" s="112">
        <f>($AK$3+(K13+T13)*12*7.57%)*SUM(Fasering!$D$5:$D$8)</f>
        <v>823.68947206135749</v>
      </c>
      <c r="AK13" s="9">
        <f>($AK$3+(L13+U13)*12*7.57%)*SUM(Fasering!$D$5:$D$9)</f>
        <v>1157.1968363249061</v>
      </c>
      <c r="AL13" s="9">
        <f>($AK$3+(M13+V13)*12*7.57%)*SUM(Fasering!$D$5:$D$10)</f>
        <v>1508.4481728071432</v>
      </c>
      <c r="AM13" s="9">
        <f>($AK$3+(N13+W13)*12*7.57%)*SUM(Fasering!$D$5:$D$11)</f>
        <v>1876.5940761623431</v>
      </c>
      <c r="AN13" s="82">
        <f>($AK$3+(O13+X13)*12*7.57%)*SUM(Fasering!$D$5:$D$12)</f>
        <v>2263.2934684210004</v>
      </c>
      <c r="AO13" s="5">
        <f>($AK$3+(I13+AA13)*12*7.57%)*SUM(Fasering!$D$5)</f>
        <v>0</v>
      </c>
      <c r="AP13" s="112">
        <f>($AK$3+(J13+AB13)*12*7.57%)*SUM(Fasering!$D$5:$D$7)</f>
        <v>504.69103115951901</v>
      </c>
      <c r="AQ13" s="112">
        <f>($AK$3+(K13+AC13)*12*7.57%)*SUM(Fasering!$D$5:$D$8)</f>
        <v>815.67714209800465</v>
      </c>
      <c r="AR13" s="9">
        <f>($AK$3+(L13+AD13)*12*7.57%)*SUM(Fasering!$D$5:$D$9)</f>
        <v>1142.2772524706079</v>
      </c>
      <c r="AS13" s="9">
        <f>($AK$3+(M13+AE13)*12*7.57%)*SUM(Fasering!$D$5:$D$10)</f>
        <v>1484.4913622773286</v>
      </c>
      <c r="AT13" s="9">
        <f>($AK$3+(N13+AF13)*12*7.57%)*SUM(Fasering!$D$5:$D$11)</f>
        <v>1841.4975588900054</v>
      </c>
      <c r="AU13" s="82">
        <f>($AK$3+(O13+AG13)*12*7.57%)*SUM(Fasering!$D$5:$D$12)</f>
        <v>2214.9045671082004</v>
      </c>
    </row>
    <row r="14" spans="1:47" x14ac:dyDescent="0.3">
      <c r="A14" s="32">
        <f t="shared" si="7"/>
        <v>4</v>
      </c>
      <c r="B14" s="129">
        <v>19833.580000000002</v>
      </c>
      <c r="C14" s="130"/>
      <c r="D14" s="129">
        <f t="shared" si="0"/>
        <v>27770.978716000001</v>
      </c>
      <c r="E14" s="131">
        <f t="shared" si="1"/>
        <v>688.42458003118509</v>
      </c>
      <c r="F14" s="134">
        <f t="shared" si="2"/>
        <v>2314.2482263333332</v>
      </c>
      <c r="G14" s="135">
        <f t="shared" si="8"/>
        <v>57.368715002598748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2003.7504066094932</v>
      </c>
      <c r="K14" s="61">
        <f>GEW!$E$12+($F14-GEW!$E$12)*SUM(Fasering!$D$5:$D$8)</f>
        <v>2065.8779032247826</v>
      </c>
      <c r="L14" s="61">
        <f>GEW!$E$12+($F14-GEW!$E$12)*SUM(Fasering!$D$5:$D$9)</f>
        <v>2128.0053998400717</v>
      </c>
      <c r="M14" s="61">
        <f>GEW!$E$12+($F14-GEW!$E$12)*SUM(Fasering!$D$5:$D$10)</f>
        <v>2190.1328964553613</v>
      </c>
      <c r="N14" s="61">
        <f>GEW!$E$12+($F14-GEW!$E$12)*SUM(Fasering!$D$5:$D$11)</f>
        <v>2252.120729718044</v>
      </c>
      <c r="O14" s="73">
        <f>GEW!$E$12+($F14-GEW!$E$12)*SUM(Fasering!$D$5:$D$12)</f>
        <v>2314.2482263333332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72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71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72">
        <f>$Y14*SUM(Fasering!$D$5:$D$12)</f>
        <v>53.267108500000006</v>
      </c>
      <c r="AH14" s="5">
        <f>($AK$3+(I14+R14)*12*7.57%)*SUM(Fasering!$D$5)</f>
        <v>0</v>
      </c>
      <c r="AI14" s="112">
        <f>($AK$3+(J14+S14)*12*7.57%)*SUM(Fasering!$D$5:$D$7)</f>
        <v>512.87913738325926</v>
      </c>
      <c r="AJ14" s="112">
        <f>($AK$3+(K14+T14)*12*7.57%)*SUM(Fasering!$D$5:$D$8)</f>
        <v>835.95683855392133</v>
      </c>
      <c r="AK14" s="9">
        <f>($AK$3+(L14+U14)*12*7.57%)*SUM(Fasering!$D$5:$D$9)</f>
        <v>1180.0396303553985</v>
      </c>
      <c r="AL14" s="9">
        <f>($AK$3+(M14+V14)*12*7.57%)*SUM(Fasering!$D$5:$D$10)</f>
        <v>1545.1275127876916</v>
      </c>
      <c r="AM14" s="9">
        <f>($AK$3+(N14+W14)*12*7.57%)*SUM(Fasering!$D$5:$D$11)</f>
        <v>1930.3289874754794</v>
      </c>
      <c r="AN14" s="82">
        <f>($AK$3+(O14+X14)*12*7.57%)*SUM(Fasering!$D$5:$D$12)</f>
        <v>2337.3798314754004</v>
      </c>
      <c r="AO14" s="5">
        <f>($AK$3+(I14+AA14)*12*7.57%)*SUM(Fasering!$D$5)</f>
        <v>0</v>
      </c>
      <c r="AP14" s="112">
        <f>($AK$3+(J14+AB14)*12*7.57%)*SUM(Fasering!$D$5:$D$7)</f>
        <v>509.64408852628043</v>
      </c>
      <c r="AQ14" s="112">
        <f>($AK$3+(K14+AC14)*12*7.57%)*SUM(Fasering!$D$5:$D$8)</f>
        <v>827.94450859056838</v>
      </c>
      <c r="AR14" s="9">
        <f>($AK$3+(L14+AD14)*12*7.57%)*SUM(Fasering!$D$5:$D$9)</f>
        <v>1165.1200465011002</v>
      </c>
      <c r="AS14" s="9">
        <f>($AK$3+(M14+AE14)*12*7.57%)*SUM(Fasering!$D$5:$D$10)</f>
        <v>1521.1707022578764</v>
      </c>
      <c r="AT14" s="9">
        <f>($AK$3+(N14+AF14)*12*7.57%)*SUM(Fasering!$D$5:$D$11)</f>
        <v>1895.2324702031422</v>
      </c>
      <c r="AU14" s="82">
        <f>($AK$3+(O14+AG14)*12*7.57%)*SUM(Fasering!$D$5:$D$12)</f>
        <v>2288.9909301626008</v>
      </c>
    </row>
    <row r="15" spans="1:47" x14ac:dyDescent="0.3">
      <c r="A15" s="32">
        <f t="shared" si="7"/>
        <v>5</v>
      </c>
      <c r="B15" s="129">
        <v>19833.580000000002</v>
      </c>
      <c r="C15" s="130"/>
      <c r="D15" s="129">
        <f t="shared" si="0"/>
        <v>27770.978716000001</v>
      </c>
      <c r="E15" s="131">
        <f t="shared" si="1"/>
        <v>688.42458003118509</v>
      </c>
      <c r="F15" s="134">
        <f t="shared" si="2"/>
        <v>2314.2482263333332</v>
      </c>
      <c r="G15" s="135">
        <f t="shared" si="8"/>
        <v>57.368715002598748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2003.7504066094932</v>
      </c>
      <c r="K15" s="61">
        <f>GEW!$E$12+($F15-GEW!$E$12)*SUM(Fasering!$D$5:$D$8)</f>
        <v>2065.8779032247826</v>
      </c>
      <c r="L15" s="61">
        <f>GEW!$E$12+($F15-GEW!$E$12)*SUM(Fasering!$D$5:$D$9)</f>
        <v>2128.0053998400717</v>
      </c>
      <c r="M15" s="61">
        <f>GEW!$E$12+($F15-GEW!$E$12)*SUM(Fasering!$D$5:$D$10)</f>
        <v>2190.1328964553613</v>
      </c>
      <c r="N15" s="61">
        <f>GEW!$E$12+($F15-GEW!$E$12)*SUM(Fasering!$D$5:$D$11)</f>
        <v>2252.120729718044</v>
      </c>
      <c r="O15" s="73">
        <f>GEW!$E$12+($F15-GEW!$E$12)*SUM(Fasering!$D$5:$D$12)</f>
        <v>2314.2482263333332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72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71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72">
        <f>$Y15*SUM(Fasering!$D$5:$D$12)</f>
        <v>53.267108500000006</v>
      </c>
      <c r="AH15" s="5">
        <f>($AK$3+(I15+R15)*12*7.57%)*SUM(Fasering!$D$5)</f>
        <v>0</v>
      </c>
      <c r="AI15" s="112">
        <f>($AK$3+(J15+S15)*12*7.57%)*SUM(Fasering!$D$5:$D$7)</f>
        <v>512.87913738325926</v>
      </c>
      <c r="AJ15" s="112">
        <f>($AK$3+(K15+T15)*12*7.57%)*SUM(Fasering!$D$5:$D$8)</f>
        <v>835.95683855392133</v>
      </c>
      <c r="AK15" s="9">
        <f>($AK$3+(L15+U15)*12*7.57%)*SUM(Fasering!$D$5:$D$9)</f>
        <v>1180.0396303553985</v>
      </c>
      <c r="AL15" s="9">
        <f>($AK$3+(M15+V15)*12*7.57%)*SUM(Fasering!$D$5:$D$10)</f>
        <v>1545.1275127876916</v>
      </c>
      <c r="AM15" s="9">
        <f>($AK$3+(N15+W15)*12*7.57%)*SUM(Fasering!$D$5:$D$11)</f>
        <v>1930.3289874754794</v>
      </c>
      <c r="AN15" s="82">
        <f>($AK$3+(O15+X15)*12*7.57%)*SUM(Fasering!$D$5:$D$12)</f>
        <v>2337.3798314754004</v>
      </c>
      <c r="AO15" s="5">
        <f>($AK$3+(I15+AA15)*12*7.57%)*SUM(Fasering!$D$5)</f>
        <v>0</v>
      </c>
      <c r="AP15" s="112">
        <f>($AK$3+(J15+AB15)*12*7.57%)*SUM(Fasering!$D$5:$D$7)</f>
        <v>509.64408852628043</v>
      </c>
      <c r="AQ15" s="112">
        <f>($AK$3+(K15+AC15)*12*7.57%)*SUM(Fasering!$D$5:$D$8)</f>
        <v>827.94450859056838</v>
      </c>
      <c r="AR15" s="9">
        <f>($AK$3+(L15+AD15)*12*7.57%)*SUM(Fasering!$D$5:$D$9)</f>
        <v>1165.1200465011002</v>
      </c>
      <c r="AS15" s="9">
        <f>($AK$3+(M15+AE15)*12*7.57%)*SUM(Fasering!$D$5:$D$10)</f>
        <v>1521.1707022578764</v>
      </c>
      <c r="AT15" s="9">
        <f>($AK$3+(N15+AF15)*12*7.57%)*SUM(Fasering!$D$5:$D$11)</f>
        <v>1895.2324702031422</v>
      </c>
      <c r="AU15" s="82">
        <f>($AK$3+(O15+AG15)*12*7.57%)*SUM(Fasering!$D$5:$D$12)</f>
        <v>2288.9909301626008</v>
      </c>
    </row>
    <row r="16" spans="1:47" x14ac:dyDescent="0.3">
      <c r="A16" s="32">
        <f t="shared" si="7"/>
        <v>6</v>
      </c>
      <c r="B16" s="129">
        <v>20829.810000000001</v>
      </c>
      <c r="C16" s="130"/>
      <c r="D16" s="129">
        <f t="shared" si="0"/>
        <v>29165.899962</v>
      </c>
      <c r="E16" s="131">
        <f t="shared" si="1"/>
        <v>723.00377447638687</v>
      </c>
      <c r="F16" s="129">
        <f t="shared" si="2"/>
        <v>2430.4916635</v>
      </c>
      <c r="G16" s="131">
        <f t="shared" si="8"/>
        <v>60.250314539698905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2033.8067389554899</v>
      </c>
      <c r="K16" s="61">
        <f>GEW!$E$12+($F16-GEW!$E$12)*SUM(Fasering!$D$5:$D$8)</f>
        <v>2113.179410006433</v>
      </c>
      <c r="L16" s="61">
        <f>GEW!$E$12+($F16-GEW!$E$12)*SUM(Fasering!$D$5:$D$9)</f>
        <v>2192.5520810573762</v>
      </c>
      <c r="M16" s="61">
        <f>GEW!$E$12+($F16-GEW!$E$12)*SUM(Fasering!$D$5:$D$10)</f>
        <v>2271.9247521083194</v>
      </c>
      <c r="N16" s="61">
        <f>GEW!$E$12+($F16-GEW!$E$12)*SUM(Fasering!$D$5:$D$11)</f>
        <v>2351.1189924490568</v>
      </c>
      <c r="O16" s="73">
        <f>GEW!$E$12+($F16-GEW!$E$12)*SUM(Fasering!$D$5:$D$12)</f>
        <v>2430.4916635</v>
      </c>
      <c r="P16" s="134">
        <f t="shared" si="3"/>
        <v>53.267108499999992</v>
      </c>
      <c r="Q16" s="135">
        <f t="shared" si="4"/>
        <v>1.320457128054358</v>
      </c>
      <c r="R16" s="45">
        <f>$P16*SUM(Fasering!$D$5)</f>
        <v>0</v>
      </c>
      <c r="S16" s="45">
        <f>$P16*SUM(Fasering!$D$5:$D$7)</f>
        <v>13.77294026406647</v>
      </c>
      <c r="T16" s="45">
        <f>$P16*SUM(Fasering!$D$5:$D$8)</f>
        <v>21.675326843089643</v>
      </c>
      <c r="U16" s="45">
        <f>$P16*SUM(Fasering!$D$5:$D$9)</f>
        <v>29.577713422112819</v>
      </c>
      <c r="V16" s="45">
        <f>$P16*SUM(Fasering!$D$5:$D$10)</f>
        <v>37.480100001135995</v>
      </c>
      <c r="W16" s="45">
        <f>$P16*SUM(Fasering!$D$5:$D$11)</f>
        <v>45.364721920976827</v>
      </c>
      <c r="X16" s="72">
        <f>$P16*SUM(Fasering!$D$5:$D$12)</f>
        <v>53.267108500000006</v>
      </c>
      <c r="Y16" s="134">
        <f t="shared" si="5"/>
        <v>26.63413766666666</v>
      </c>
      <c r="Z16" s="135">
        <f t="shared" si="6"/>
        <v>0.66024302654857003</v>
      </c>
      <c r="AA16" s="71">
        <f>$Y16*SUM(Fasering!$D$5)</f>
        <v>0</v>
      </c>
      <c r="AB16" s="45">
        <f>$Y16*SUM(Fasering!$D$5:$D$7)</f>
        <v>6.8866209824008502</v>
      </c>
      <c r="AC16" s="45">
        <f>$Y16*SUM(Fasering!$D$5:$D$8)</f>
        <v>10.837900824086312</v>
      </c>
      <c r="AD16" s="45">
        <f>$Y16*SUM(Fasering!$D$5:$D$9)</f>
        <v>14.789180665771772</v>
      </c>
      <c r="AE16" s="45">
        <f>$Y16*SUM(Fasering!$D$5:$D$10)</f>
        <v>18.740460507457232</v>
      </c>
      <c r="AF16" s="45">
        <f>$Y16*SUM(Fasering!$D$5:$D$11)</f>
        <v>22.682857824981205</v>
      </c>
      <c r="AG16" s="72">
        <f>$Y16*SUM(Fasering!$D$5:$D$12)</f>
        <v>26.634137666666668</v>
      </c>
      <c r="AH16" s="5">
        <f>($AK$3+(I16+R16)*12*7.57%)*SUM(Fasering!$D$5)</f>
        <v>0</v>
      </c>
      <c r="AI16" s="112">
        <f>($AK$3+(J16+S16)*12*7.57%)*SUM(Fasering!$D$5:$D$7)</f>
        <v>516.70369757470769</v>
      </c>
      <c r="AJ16" s="112">
        <f>($AK$3+(K16+T16)*12*7.57%)*SUM(Fasering!$D$5:$D$8)</f>
        <v>845.42922663006505</v>
      </c>
      <c r="AK16" s="9">
        <f>($AK$3+(L16+U16)*12*7.57%)*SUM(Fasering!$D$5:$D$9)</f>
        <v>1197.6779563915052</v>
      </c>
      <c r="AL16" s="9">
        <f>($AK$3+(M16+V16)*12*7.57%)*SUM(Fasering!$D$5:$D$10)</f>
        <v>1573.4498868590281</v>
      </c>
      <c r="AM16" s="9">
        <f>($AK$3+(N16+W16)*12*7.57%)*SUM(Fasering!$D$5:$D$11)</f>
        <v>1971.8210170405662</v>
      </c>
      <c r="AN16" s="82">
        <f>($AK$3+(O16+X16)*12*7.57%)*SUM(Fasering!$D$5:$D$12)</f>
        <v>2394.5864684848007</v>
      </c>
      <c r="AO16" s="5">
        <f>($AK$3+(I16+AA16)*12*7.57%)*SUM(Fasering!$D$5)</f>
        <v>0</v>
      </c>
      <c r="AP16" s="112">
        <f>($AK$3+(J16+AB16)*12*7.57%)*SUM(Fasering!$D$5:$D$7)</f>
        <v>515.08624400946326</v>
      </c>
      <c r="AQ16" s="112">
        <f>($AK$3+(K16+AC16)*12*7.57%)*SUM(Fasering!$D$5:$D$8)</f>
        <v>841.42323715723739</v>
      </c>
      <c r="AR16" s="9">
        <f>($AK$3+(L16+AD16)*12*7.57%)*SUM(Fasering!$D$5:$D$9)</f>
        <v>1190.2184912755329</v>
      </c>
      <c r="AS16" s="9">
        <f>($AK$3+(M16+AE16)*12*7.57%)*SUM(Fasering!$D$5:$D$10)</f>
        <v>1561.4720063643501</v>
      </c>
      <c r="AT16" s="9">
        <f>($AK$3+(N16+AF16)*12*7.57%)*SUM(Fasering!$D$5:$D$11)</f>
        <v>1954.27352718818</v>
      </c>
      <c r="AU16" s="82">
        <f>($AK$3+(O16+AG16)*12*7.57%)*SUM(Fasering!$D$5:$D$12)</f>
        <v>2370.3930777798005</v>
      </c>
    </row>
    <row r="17" spans="1:47" x14ac:dyDescent="0.3">
      <c r="A17" s="32">
        <f t="shared" si="7"/>
        <v>7</v>
      </c>
      <c r="B17" s="129">
        <v>20829.810000000001</v>
      </c>
      <c r="C17" s="130"/>
      <c r="D17" s="129">
        <f t="shared" si="0"/>
        <v>29165.899962</v>
      </c>
      <c r="E17" s="131">
        <f t="shared" si="1"/>
        <v>723.00377447638687</v>
      </c>
      <c r="F17" s="129">
        <f t="shared" si="2"/>
        <v>2430.4916635</v>
      </c>
      <c r="G17" s="131">
        <f t="shared" si="8"/>
        <v>60.250314539698905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2033.8067389554899</v>
      </c>
      <c r="K17" s="61">
        <f>GEW!$E$12+($F17-GEW!$E$12)*SUM(Fasering!$D$5:$D$8)</f>
        <v>2113.179410006433</v>
      </c>
      <c r="L17" s="61">
        <f>GEW!$E$12+($F17-GEW!$E$12)*SUM(Fasering!$D$5:$D$9)</f>
        <v>2192.5520810573762</v>
      </c>
      <c r="M17" s="61">
        <f>GEW!$E$12+($F17-GEW!$E$12)*SUM(Fasering!$D$5:$D$10)</f>
        <v>2271.9247521083194</v>
      </c>
      <c r="N17" s="61">
        <f>GEW!$E$12+($F17-GEW!$E$12)*SUM(Fasering!$D$5:$D$11)</f>
        <v>2351.1189924490568</v>
      </c>
      <c r="O17" s="73">
        <f>GEW!$E$12+($F17-GEW!$E$12)*SUM(Fasering!$D$5:$D$12)</f>
        <v>2430.4916635</v>
      </c>
      <c r="P17" s="134">
        <f t="shared" si="3"/>
        <v>53.267108499999992</v>
      </c>
      <c r="Q17" s="135">
        <f t="shared" si="4"/>
        <v>1.320457128054358</v>
      </c>
      <c r="R17" s="45">
        <f>$P17*SUM(Fasering!$D$5)</f>
        <v>0</v>
      </c>
      <c r="S17" s="45">
        <f>$P17*SUM(Fasering!$D$5:$D$7)</f>
        <v>13.77294026406647</v>
      </c>
      <c r="T17" s="45">
        <f>$P17*SUM(Fasering!$D$5:$D$8)</f>
        <v>21.675326843089643</v>
      </c>
      <c r="U17" s="45">
        <f>$P17*SUM(Fasering!$D$5:$D$9)</f>
        <v>29.577713422112819</v>
      </c>
      <c r="V17" s="45">
        <f>$P17*SUM(Fasering!$D$5:$D$10)</f>
        <v>37.480100001135995</v>
      </c>
      <c r="W17" s="45">
        <f>$P17*SUM(Fasering!$D$5:$D$11)</f>
        <v>45.364721920976827</v>
      </c>
      <c r="X17" s="72">
        <f>$P17*SUM(Fasering!$D$5:$D$12)</f>
        <v>53.267108500000006</v>
      </c>
      <c r="Y17" s="134">
        <f t="shared" si="5"/>
        <v>26.63413766666666</v>
      </c>
      <c r="Z17" s="135">
        <f t="shared" si="6"/>
        <v>0.66024302654857003</v>
      </c>
      <c r="AA17" s="71">
        <f>$Y17*SUM(Fasering!$D$5)</f>
        <v>0</v>
      </c>
      <c r="AB17" s="45">
        <f>$Y17*SUM(Fasering!$D$5:$D$7)</f>
        <v>6.8866209824008502</v>
      </c>
      <c r="AC17" s="45">
        <f>$Y17*SUM(Fasering!$D$5:$D$8)</f>
        <v>10.837900824086312</v>
      </c>
      <c r="AD17" s="45">
        <f>$Y17*SUM(Fasering!$D$5:$D$9)</f>
        <v>14.789180665771772</v>
      </c>
      <c r="AE17" s="45">
        <f>$Y17*SUM(Fasering!$D$5:$D$10)</f>
        <v>18.740460507457232</v>
      </c>
      <c r="AF17" s="45">
        <f>$Y17*SUM(Fasering!$D$5:$D$11)</f>
        <v>22.682857824981205</v>
      </c>
      <c r="AG17" s="72">
        <f>$Y17*SUM(Fasering!$D$5:$D$12)</f>
        <v>26.634137666666668</v>
      </c>
      <c r="AH17" s="5">
        <f>($AK$3+(I17+R17)*12*7.57%)*SUM(Fasering!$D$5)</f>
        <v>0</v>
      </c>
      <c r="AI17" s="112">
        <f>($AK$3+(J17+S17)*12*7.57%)*SUM(Fasering!$D$5:$D$7)</f>
        <v>516.70369757470769</v>
      </c>
      <c r="AJ17" s="112">
        <f>($AK$3+(K17+T17)*12*7.57%)*SUM(Fasering!$D$5:$D$8)</f>
        <v>845.42922663006505</v>
      </c>
      <c r="AK17" s="9">
        <f>($AK$3+(L17+U17)*12*7.57%)*SUM(Fasering!$D$5:$D$9)</f>
        <v>1197.6779563915052</v>
      </c>
      <c r="AL17" s="9">
        <f>($AK$3+(M17+V17)*12*7.57%)*SUM(Fasering!$D$5:$D$10)</f>
        <v>1573.4498868590281</v>
      </c>
      <c r="AM17" s="9">
        <f>($AK$3+(N17+W17)*12*7.57%)*SUM(Fasering!$D$5:$D$11)</f>
        <v>1971.8210170405662</v>
      </c>
      <c r="AN17" s="82">
        <f>($AK$3+(O17+X17)*12*7.57%)*SUM(Fasering!$D$5:$D$12)</f>
        <v>2394.5864684848007</v>
      </c>
      <c r="AO17" s="5">
        <f>($AK$3+(I17+AA17)*12*7.57%)*SUM(Fasering!$D$5)</f>
        <v>0</v>
      </c>
      <c r="AP17" s="112">
        <f>($AK$3+(J17+AB17)*12*7.57%)*SUM(Fasering!$D$5:$D$7)</f>
        <v>515.08624400946326</v>
      </c>
      <c r="AQ17" s="112">
        <f>($AK$3+(K17+AC17)*12*7.57%)*SUM(Fasering!$D$5:$D$8)</f>
        <v>841.42323715723739</v>
      </c>
      <c r="AR17" s="9">
        <f>($AK$3+(L17+AD17)*12*7.57%)*SUM(Fasering!$D$5:$D$9)</f>
        <v>1190.2184912755329</v>
      </c>
      <c r="AS17" s="9">
        <f>($AK$3+(M17+AE17)*12*7.57%)*SUM(Fasering!$D$5:$D$10)</f>
        <v>1561.4720063643501</v>
      </c>
      <c r="AT17" s="9">
        <f>($AK$3+(N17+AF17)*12*7.57%)*SUM(Fasering!$D$5:$D$11)</f>
        <v>1954.27352718818</v>
      </c>
      <c r="AU17" s="82">
        <f>($AK$3+(O17+AG17)*12*7.57%)*SUM(Fasering!$D$5:$D$12)</f>
        <v>2370.3930777798005</v>
      </c>
    </row>
    <row r="18" spans="1:47" x14ac:dyDescent="0.3">
      <c r="A18" s="32">
        <f t="shared" si="7"/>
        <v>8</v>
      </c>
      <c r="B18" s="129">
        <v>21826.03</v>
      </c>
      <c r="C18" s="130"/>
      <c r="D18" s="129">
        <f t="shared" si="0"/>
        <v>30560.807205999998</v>
      </c>
      <c r="E18" s="131">
        <f t="shared" si="1"/>
        <v>757.58262182107535</v>
      </c>
      <c r="F18" s="129">
        <f t="shared" si="2"/>
        <v>2546.7339338333331</v>
      </c>
      <c r="G18" s="131">
        <f t="shared" si="8"/>
        <v>63.131885151756279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2063.8627696007511</v>
      </c>
      <c r="K18" s="61">
        <f>GEW!$E$12+($F18-GEW!$E$12)*SUM(Fasering!$D$5:$D$8)</f>
        <v>2160.4804419830002</v>
      </c>
      <c r="L18" s="61">
        <f>GEW!$E$12+($F18-GEW!$E$12)*SUM(Fasering!$D$5:$D$9)</f>
        <v>2257.0981143652493</v>
      </c>
      <c r="M18" s="61">
        <f>GEW!$E$12+($F18-GEW!$E$12)*SUM(Fasering!$D$5:$D$10)</f>
        <v>2353.7157867474984</v>
      </c>
      <c r="N18" s="61">
        <f>GEW!$E$12+($F18-GEW!$E$12)*SUM(Fasering!$D$5:$D$11)</f>
        <v>2450.116261451084</v>
      </c>
      <c r="O18" s="73">
        <f>GEW!$E$12+($F18-GEW!$E$12)*SUM(Fasering!$D$5:$D$12)</f>
        <v>2546.7339338333331</v>
      </c>
      <c r="P18" s="134">
        <f t="shared" si="3"/>
        <v>53.267108499999992</v>
      </c>
      <c r="Q18" s="135">
        <f t="shared" si="4"/>
        <v>1.320457128054358</v>
      </c>
      <c r="R18" s="45">
        <f>$P18*SUM(Fasering!$D$5)</f>
        <v>0</v>
      </c>
      <c r="S18" s="45">
        <f>$P18*SUM(Fasering!$D$5:$D$7)</f>
        <v>13.77294026406647</v>
      </c>
      <c r="T18" s="45">
        <f>$P18*SUM(Fasering!$D$5:$D$8)</f>
        <v>21.675326843089643</v>
      </c>
      <c r="U18" s="45">
        <f>$P18*SUM(Fasering!$D$5:$D$9)</f>
        <v>29.577713422112819</v>
      </c>
      <c r="V18" s="45">
        <f>$P18*SUM(Fasering!$D$5:$D$10)</f>
        <v>37.480100001135995</v>
      </c>
      <c r="W18" s="45">
        <f>$P18*SUM(Fasering!$D$5:$D$11)</f>
        <v>45.364721920976827</v>
      </c>
      <c r="X18" s="72">
        <f>$P18*SUM(Fasering!$D$5:$D$12)</f>
        <v>53.267108500000006</v>
      </c>
      <c r="Y18" s="134">
        <f t="shared" si="5"/>
        <v>26.63413766666666</v>
      </c>
      <c r="Z18" s="135">
        <f t="shared" si="6"/>
        <v>0.66024302654857003</v>
      </c>
      <c r="AA18" s="71">
        <f>$Y18*SUM(Fasering!$D$5)</f>
        <v>0</v>
      </c>
      <c r="AB18" s="45">
        <f>$Y18*SUM(Fasering!$D$5:$D$7)</f>
        <v>6.8866209824008502</v>
      </c>
      <c r="AC18" s="45">
        <f>$Y18*SUM(Fasering!$D$5:$D$8)</f>
        <v>10.837900824086312</v>
      </c>
      <c r="AD18" s="45">
        <f>$Y18*SUM(Fasering!$D$5:$D$9)</f>
        <v>14.789180665771772</v>
      </c>
      <c r="AE18" s="45">
        <f>$Y18*SUM(Fasering!$D$5:$D$10)</f>
        <v>18.740460507457232</v>
      </c>
      <c r="AF18" s="45">
        <f>$Y18*SUM(Fasering!$D$5:$D$11)</f>
        <v>22.682857824981205</v>
      </c>
      <c r="AG18" s="72">
        <f>$Y18*SUM(Fasering!$D$5:$D$12)</f>
        <v>26.634137666666668</v>
      </c>
      <c r="AH18" s="5">
        <f>($AK$3+(I18+R18)*12*7.57%)*SUM(Fasering!$D$5)</f>
        <v>0</v>
      </c>
      <c r="AI18" s="112">
        <f>($AK$3+(J18+S18)*12*7.57%)*SUM(Fasering!$D$5:$D$7)</f>
        <v>523.76323575989011</v>
      </c>
      <c r="AJ18" s="112">
        <f>($AK$3+(K18+T18)*12*7.57%)*SUM(Fasering!$D$5:$D$8)</f>
        <v>862.91376916071283</v>
      </c>
      <c r="AK18" s="9">
        <f>($AK$3+(L18+U18)*12*7.57%)*SUM(Fasering!$D$5:$D$9)</f>
        <v>1230.2355394707329</v>
      </c>
      <c r="AL18" s="9">
        <f>($AK$3+(M18+V18)*12*7.57%)*SUM(Fasering!$D$5:$D$10)</f>
        <v>1625.7285466899498</v>
      </c>
      <c r="AM18" s="9">
        <f>($AK$3+(N18+W18)*12*7.57%)*SUM(Fasering!$D$5:$D$11)</f>
        <v>2048.4087950942062</v>
      </c>
      <c r="AN18" s="82">
        <f>($AK$3+(O18+X18)*12*7.57%)*SUM(Fasering!$D$5:$D$12)</f>
        <v>2500.1809468556007</v>
      </c>
      <c r="AO18" s="5">
        <f>($AK$3+(I18+AA18)*12*7.57%)*SUM(Fasering!$D$5)</f>
        <v>0</v>
      </c>
      <c r="AP18" s="112">
        <f>($AK$3+(J18+AB18)*12*7.57%)*SUM(Fasering!$D$5:$D$7)</f>
        <v>522.14578219464545</v>
      </c>
      <c r="AQ18" s="112">
        <f>($AK$3+(K18+AC18)*12*7.57%)*SUM(Fasering!$D$5:$D$8)</f>
        <v>858.90777968788507</v>
      </c>
      <c r="AR18" s="9">
        <f>($AK$3+(L18+AD18)*12*7.57%)*SUM(Fasering!$D$5:$D$9)</f>
        <v>1222.7760743547606</v>
      </c>
      <c r="AS18" s="9">
        <f>($AK$3+(M18+AE18)*12*7.57%)*SUM(Fasering!$D$5:$D$10)</f>
        <v>1613.7506661952721</v>
      </c>
      <c r="AT18" s="9">
        <f>($AK$3+(N18+AF18)*12*7.57%)*SUM(Fasering!$D$5:$D$11)</f>
        <v>2030.8613052418204</v>
      </c>
      <c r="AU18" s="82">
        <f>($AK$3+(O18+AG18)*12*7.57%)*SUM(Fasering!$D$5:$D$12)</f>
        <v>2475.9875561506005</v>
      </c>
    </row>
    <row r="19" spans="1:47" x14ac:dyDescent="0.3">
      <c r="A19" s="32">
        <f t="shared" si="7"/>
        <v>9</v>
      </c>
      <c r="B19" s="129">
        <v>21826.03</v>
      </c>
      <c r="C19" s="130"/>
      <c r="D19" s="129">
        <f t="shared" si="0"/>
        <v>30560.807205999998</v>
      </c>
      <c r="E19" s="131">
        <f t="shared" si="1"/>
        <v>757.58262182107535</v>
      </c>
      <c r="F19" s="129">
        <f t="shared" si="2"/>
        <v>2546.7339338333331</v>
      </c>
      <c r="G19" s="131">
        <f t="shared" si="8"/>
        <v>63.131885151756279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2063.8627696007511</v>
      </c>
      <c r="K19" s="61">
        <f>GEW!$E$12+($F19-GEW!$E$12)*SUM(Fasering!$D$5:$D$8)</f>
        <v>2160.4804419830002</v>
      </c>
      <c r="L19" s="61">
        <f>GEW!$E$12+($F19-GEW!$E$12)*SUM(Fasering!$D$5:$D$9)</f>
        <v>2257.0981143652493</v>
      </c>
      <c r="M19" s="61">
        <f>GEW!$E$12+($F19-GEW!$E$12)*SUM(Fasering!$D$5:$D$10)</f>
        <v>2353.7157867474984</v>
      </c>
      <c r="N19" s="61">
        <f>GEW!$E$12+($F19-GEW!$E$12)*SUM(Fasering!$D$5:$D$11)</f>
        <v>2450.116261451084</v>
      </c>
      <c r="O19" s="73">
        <f>GEW!$E$12+($F19-GEW!$E$12)*SUM(Fasering!$D$5:$D$12)</f>
        <v>2546.7339338333331</v>
      </c>
      <c r="P19" s="134">
        <f t="shared" si="3"/>
        <v>53.267108499999992</v>
      </c>
      <c r="Q19" s="135">
        <f t="shared" si="4"/>
        <v>1.320457128054358</v>
      </c>
      <c r="R19" s="45">
        <f>$P19*SUM(Fasering!$D$5)</f>
        <v>0</v>
      </c>
      <c r="S19" s="45">
        <f>$P19*SUM(Fasering!$D$5:$D$7)</f>
        <v>13.77294026406647</v>
      </c>
      <c r="T19" s="45">
        <f>$P19*SUM(Fasering!$D$5:$D$8)</f>
        <v>21.675326843089643</v>
      </c>
      <c r="U19" s="45">
        <f>$P19*SUM(Fasering!$D$5:$D$9)</f>
        <v>29.577713422112819</v>
      </c>
      <c r="V19" s="45">
        <f>$P19*SUM(Fasering!$D$5:$D$10)</f>
        <v>37.480100001135995</v>
      </c>
      <c r="W19" s="45">
        <f>$P19*SUM(Fasering!$D$5:$D$11)</f>
        <v>45.364721920976827</v>
      </c>
      <c r="X19" s="72">
        <f>$P19*SUM(Fasering!$D$5:$D$12)</f>
        <v>53.267108500000006</v>
      </c>
      <c r="Y19" s="134">
        <f t="shared" si="5"/>
        <v>26.63413766666666</v>
      </c>
      <c r="Z19" s="135">
        <f t="shared" si="6"/>
        <v>0.66024302654857003</v>
      </c>
      <c r="AA19" s="71">
        <f>$Y19*SUM(Fasering!$D$5)</f>
        <v>0</v>
      </c>
      <c r="AB19" s="45">
        <f>$Y19*SUM(Fasering!$D$5:$D$7)</f>
        <v>6.8866209824008502</v>
      </c>
      <c r="AC19" s="45">
        <f>$Y19*SUM(Fasering!$D$5:$D$8)</f>
        <v>10.837900824086312</v>
      </c>
      <c r="AD19" s="45">
        <f>$Y19*SUM(Fasering!$D$5:$D$9)</f>
        <v>14.789180665771772</v>
      </c>
      <c r="AE19" s="45">
        <f>$Y19*SUM(Fasering!$D$5:$D$10)</f>
        <v>18.740460507457232</v>
      </c>
      <c r="AF19" s="45">
        <f>$Y19*SUM(Fasering!$D$5:$D$11)</f>
        <v>22.682857824981205</v>
      </c>
      <c r="AG19" s="72">
        <f>$Y19*SUM(Fasering!$D$5:$D$12)</f>
        <v>26.634137666666668</v>
      </c>
      <c r="AH19" s="5">
        <f>($AK$3+(I19+R19)*12*7.57%)*SUM(Fasering!$D$5)</f>
        <v>0</v>
      </c>
      <c r="AI19" s="112">
        <f>($AK$3+(J19+S19)*12*7.57%)*SUM(Fasering!$D$5:$D$7)</f>
        <v>523.76323575989011</v>
      </c>
      <c r="AJ19" s="112">
        <f>($AK$3+(K19+T19)*12*7.57%)*SUM(Fasering!$D$5:$D$8)</f>
        <v>862.91376916071283</v>
      </c>
      <c r="AK19" s="9">
        <f>($AK$3+(L19+U19)*12*7.57%)*SUM(Fasering!$D$5:$D$9)</f>
        <v>1230.2355394707329</v>
      </c>
      <c r="AL19" s="9">
        <f>($AK$3+(M19+V19)*12*7.57%)*SUM(Fasering!$D$5:$D$10)</f>
        <v>1625.7285466899498</v>
      </c>
      <c r="AM19" s="9">
        <f>($AK$3+(N19+W19)*12*7.57%)*SUM(Fasering!$D$5:$D$11)</f>
        <v>2048.4087950942062</v>
      </c>
      <c r="AN19" s="82">
        <f>($AK$3+(O19+X19)*12*7.57%)*SUM(Fasering!$D$5:$D$12)</f>
        <v>2500.1809468556007</v>
      </c>
      <c r="AO19" s="5">
        <f>($AK$3+(I19+AA19)*12*7.57%)*SUM(Fasering!$D$5)</f>
        <v>0</v>
      </c>
      <c r="AP19" s="112">
        <f>($AK$3+(J19+AB19)*12*7.57%)*SUM(Fasering!$D$5:$D$7)</f>
        <v>522.14578219464545</v>
      </c>
      <c r="AQ19" s="112">
        <f>($AK$3+(K19+AC19)*12*7.57%)*SUM(Fasering!$D$5:$D$8)</f>
        <v>858.90777968788507</v>
      </c>
      <c r="AR19" s="9">
        <f>($AK$3+(L19+AD19)*12*7.57%)*SUM(Fasering!$D$5:$D$9)</f>
        <v>1222.7760743547606</v>
      </c>
      <c r="AS19" s="9">
        <f>($AK$3+(M19+AE19)*12*7.57%)*SUM(Fasering!$D$5:$D$10)</f>
        <v>1613.7506661952721</v>
      </c>
      <c r="AT19" s="9">
        <f>($AK$3+(N19+AF19)*12*7.57%)*SUM(Fasering!$D$5:$D$11)</f>
        <v>2030.8613052418204</v>
      </c>
      <c r="AU19" s="82">
        <f>($AK$3+(O19+AG19)*12*7.57%)*SUM(Fasering!$D$5:$D$12)</f>
        <v>2475.9875561506005</v>
      </c>
    </row>
    <row r="20" spans="1:47" x14ac:dyDescent="0.3">
      <c r="A20" s="32">
        <f t="shared" si="7"/>
        <v>10</v>
      </c>
      <c r="B20" s="129">
        <v>22822.25</v>
      </c>
      <c r="C20" s="130"/>
      <c r="D20" s="129">
        <f t="shared" si="0"/>
        <v>31955.714449999996</v>
      </c>
      <c r="E20" s="131">
        <f t="shared" si="1"/>
        <v>792.16146916576383</v>
      </c>
      <c r="F20" s="129">
        <f t="shared" si="2"/>
        <v>2662.9762041666668</v>
      </c>
      <c r="G20" s="131">
        <f t="shared" si="8"/>
        <v>66.013455763813667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2093.9188002460128</v>
      </c>
      <c r="K20" s="61">
        <f>GEW!$E$12+($F20-GEW!$E$12)*SUM(Fasering!$D$5:$D$8)</f>
        <v>2207.7814739595678</v>
      </c>
      <c r="L20" s="61">
        <f>GEW!$E$12+($F20-GEW!$E$12)*SUM(Fasering!$D$5:$D$9)</f>
        <v>2321.6441476731229</v>
      </c>
      <c r="M20" s="61">
        <f>GEW!$E$12+($F20-GEW!$E$12)*SUM(Fasering!$D$5:$D$10)</f>
        <v>2435.506821386678</v>
      </c>
      <c r="N20" s="61">
        <f>GEW!$E$12+($F20-GEW!$E$12)*SUM(Fasering!$D$5:$D$11)</f>
        <v>2549.1135304531117</v>
      </c>
      <c r="O20" s="73">
        <f>GEW!$E$12+($F20-GEW!$E$12)*SUM(Fasering!$D$5:$D$12)</f>
        <v>2662.9762041666668</v>
      </c>
      <c r="P20" s="129">
        <f t="shared" si="3"/>
        <v>34.290898000000112</v>
      </c>
      <c r="Q20" s="131">
        <f t="shared" si="4"/>
        <v>0.85004915728596531</v>
      </c>
      <c r="R20" s="45">
        <f>$P20*SUM(Fasering!$D$5)</f>
        <v>0</v>
      </c>
      <c r="S20" s="45">
        <f>$P20*SUM(Fasering!$D$5:$D$7)</f>
        <v>8.8663812069918908</v>
      </c>
      <c r="T20" s="45">
        <f>$P20*SUM(Fasering!$D$5:$D$8)</f>
        <v>13.953571778596759</v>
      </c>
      <c r="U20" s="45">
        <f>$P20*SUM(Fasering!$D$5:$D$9)</f>
        <v>19.040762350201629</v>
      </c>
      <c r="V20" s="45">
        <f>$P20*SUM(Fasering!$D$5:$D$10)</f>
        <v>24.127952921806497</v>
      </c>
      <c r="W20" s="45">
        <f>$P20*SUM(Fasering!$D$5:$D$11)</f>
        <v>29.203707428395251</v>
      </c>
      <c r="X20" s="72">
        <f>$P20*SUM(Fasering!$D$5:$D$12)</f>
        <v>34.290898000000119</v>
      </c>
      <c r="Y20" s="129">
        <f t="shared" si="5"/>
        <v>7.6579271666667852</v>
      </c>
      <c r="Z20" s="131">
        <f t="shared" si="6"/>
        <v>0.18983505578017756</v>
      </c>
      <c r="AA20" s="71">
        <f>$Y20*SUM(Fasering!$D$5)</f>
        <v>0</v>
      </c>
      <c r="AB20" s="45">
        <f>$Y20*SUM(Fasering!$D$5:$D$7)</f>
        <v>1.9800619253262723</v>
      </c>
      <c r="AC20" s="45">
        <f>$Y20*SUM(Fasering!$D$5:$D$8)</f>
        <v>3.1161457595934277</v>
      </c>
      <c r="AD20" s="45">
        <f>$Y20*SUM(Fasering!$D$5:$D$9)</f>
        <v>4.2522295938605827</v>
      </c>
      <c r="AE20" s="45">
        <f>$Y20*SUM(Fasering!$D$5:$D$10)</f>
        <v>5.3883134281277378</v>
      </c>
      <c r="AF20" s="45">
        <f>$Y20*SUM(Fasering!$D$5:$D$11)</f>
        <v>6.5218433323996319</v>
      </c>
      <c r="AG20" s="72">
        <f>$Y20*SUM(Fasering!$D$5:$D$12)</f>
        <v>7.657927166666787</v>
      </c>
      <c r="AH20" s="5">
        <f>($AK$3+(I20+R20)*12*7.57%)*SUM(Fasering!$D$5)</f>
        <v>0</v>
      </c>
      <c r="AI20" s="112">
        <f>($AK$3+(J20+S20)*12*7.57%)*SUM(Fasering!$D$5:$D$7)</f>
        <v>529.67032499297738</v>
      </c>
      <c r="AJ20" s="112">
        <f>($AK$3+(K20+T20)*12*7.57%)*SUM(Fasering!$D$5:$D$8)</f>
        <v>877.54401128406175</v>
      </c>
      <c r="AK20" s="9">
        <f>($AK$3+(L20+U20)*12*7.57%)*SUM(Fasering!$D$5:$D$9)</f>
        <v>1257.4781923777346</v>
      </c>
      <c r="AL20" s="9">
        <f>($AK$3+(M20+V20)*12*7.57%)*SUM(Fasering!$D$5:$D$10)</f>
        <v>1669.472868273996</v>
      </c>
      <c r="AM20" s="9">
        <f>($AK$3+(N20+W20)*12*7.57%)*SUM(Fasering!$D$5:$D$11)</f>
        <v>2112.493842481063</v>
      </c>
      <c r="AN20" s="82">
        <f>($AK$3+(O20+X20)*12*7.57%)*SUM(Fasering!$D$5:$D$12)</f>
        <v>2588.5374356082011</v>
      </c>
      <c r="AO20" s="5">
        <f>($AK$3+(I20+AA20)*12*7.57%)*SUM(Fasering!$D$5)</f>
        <v>0</v>
      </c>
      <c r="AP20" s="112">
        <f>($AK$3+(J20+AB20)*12*7.57%)*SUM(Fasering!$D$5:$D$7)</f>
        <v>528.05287142773284</v>
      </c>
      <c r="AQ20" s="112">
        <f>($AK$3+(K20+AC20)*12*7.57%)*SUM(Fasering!$D$5:$D$8)</f>
        <v>873.53802181123422</v>
      </c>
      <c r="AR20" s="9">
        <f>($AK$3+(L20+AD20)*12*7.57%)*SUM(Fasering!$D$5:$D$9)</f>
        <v>1250.0187272617627</v>
      </c>
      <c r="AS20" s="9">
        <f>($AK$3+(M20+AE20)*12*7.57%)*SUM(Fasering!$D$5:$D$10)</f>
        <v>1657.4949877793183</v>
      </c>
      <c r="AT20" s="9">
        <f>($AK$3+(N20+AF20)*12*7.57%)*SUM(Fasering!$D$5:$D$11)</f>
        <v>2094.9463526286777</v>
      </c>
      <c r="AU20" s="82">
        <f>($AK$3+(O20+AG20)*12*7.57%)*SUM(Fasering!$D$5:$D$12)</f>
        <v>2564.3440449032009</v>
      </c>
    </row>
    <row r="21" spans="1:47" x14ac:dyDescent="0.3">
      <c r="A21" s="32">
        <f t="shared" si="7"/>
        <v>11</v>
      </c>
      <c r="B21" s="129">
        <v>22822.25</v>
      </c>
      <c r="C21" s="130"/>
      <c r="D21" s="129">
        <f t="shared" si="0"/>
        <v>31955.714449999996</v>
      </c>
      <c r="E21" s="131">
        <f t="shared" si="1"/>
        <v>792.16146916576383</v>
      </c>
      <c r="F21" s="129">
        <f t="shared" si="2"/>
        <v>2662.9762041666668</v>
      </c>
      <c r="G21" s="131">
        <f t="shared" si="8"/>
        <v>66.013455763813667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2093.9188002460128</v>
      </c>
      <c r="K21" s="61">
        <f>GEW!$E$12+($F21-GEW!$E$12)*SUM(Fasering!$D$5:$D$8)</f>
        <v>2207.7814739595678</v>
      </c>
      <c r="L21" s="61">
        <f>GEW!$E$12+($F21-GEW!$E$12)*SUM(Fasering!$D$5:$D$9)</f>
        <v>2321.6441476731229</v>
      </c>
      <c r="M21" s="61">
        <f>GEW!$E$12+($F21-GEW!$E$12)*SUM(Fasering!$D$5:$D$10)</f>
        <v>2435.506821386678</v>
      </c>
      <c r="N21" s="61">
        <f>GEW!$E$12+($F21-GEW!$E$12)*SUM(Fasering!$D$5:$D$11)</f>
        <v>2549.1135304531117</v>
      </c>
      <c r="O21" s="73">
        <f>GEW!$E$12+($F21-GEW!$E$12)*SUM(Fasering!$D$5:$D$12)</f>
        <v>2662.9762041666668</v>
      </c>
      <c r="P21" s="129">
        <f t="shared" si="3"/>
        <v>34.290898000000112</v>
      </c>
      <c r="Q21" s="131">
        <f t="shared" si="4"/>
        <v>0.85004915728596531</v>
      </c>
      <c r="R21" s="45">
        <f>$P21*SUM(Fasering!$D$5)</f>
        <v>0</v>
      </c>
      <c r="S21" s="45">
        <f>$P21*SUM(Fasering!$D$5:$D$7)</f>
        <v>8.8663812069918908</v>
      </c>
      <c r="T21" s="45">
        <f>$P21*SUM(Fasering!$D$5:$D$8)</f>
        <v>13.953571778596759</v>
      </c>
      <c r="U21" s="45">
        <f>$P21*SUM(Fasering!$D$5:$D$9)</f>
        <v>19.040762350201629</v>
      </c>
      <c r="V21" s="45">
        <f>$P21*SUM(Fasering!$D$5:$D$10)</f>
        <v>24.127952921806497</v>
      </c>
      <c r="W21" s="45">
        <f>$P21*SUM(Fasering!$D$5:$D$11)</f>
        <v>29.203707428395251</v>
      </c>
      <c r="X21" s="72">
        <f>$P21*SUM(Fasering!$D$5:$D$12)</f>
        <v>34.290898000000119</v>
      </c>
      <c r="Y21" s="129">
        <f t="shared" si="5"/>
        <v>7.6579271666667852</v>
      </c>
      <c r="Z21" s="131">
        <f t="shared" si="6"/>
        <v>0.18983505578017756</v>
      </c>
      <c r="AA21" s="71">
        <f>$Y21*SUM(Fasering!$D$5)</f>
        <v>0</v>
      </c>
      <c r="AB21" s="45">
        <f>$Y21*SUM(Fasering!$D$5:$D$7)</f>
        <v>1.9800619253262723</v>
      </c>
      <c r="AC21" s="45">
        <f>$Y21*SUM(Fasering!$D$5:$D$8)</f>
        <v>3.1161457595934277</v>
      </c>
      <c r="AD21" s="45">
        <f>$Y21*SUM(Fasering!$D$5:$D$9)</f>
        <v>4.2522295938605827</v>
      </c>
      <c r="AE21" s="45">
        <f>$Y21*SUM(Fasering!$D$5:$D$10)</f>
        <v>5.3883134281277378</v>
      </c>
      <c r="AF21" s="45">
        <f>$Y21*SUM(Fasering!$D$5:$D$11)</f>
        <v>6.5218433323996319</v>
      </c>
      <c r="AG21" s="72">
        <f>$Y21*SUM(Fasering!$D$5:$D$12)</f>
        <v>7.657927166666787</v>
      </c>
      <c r="AH21" s="5">
        <f>($AK$3+(I21+R21)*12*7.57%)*SUM(Fasering!$D$5)</f>
        <v>0</v>
      </c>
      <c r="AI21" s="112">
        <f>($AK$3+(J21+S21)*12*7.57%)*SUM(Fasering!$D$5:$D$7)</f>
        <v>529.67032499297738</v>
      </c>
      <c r="AJ21" s="112">
        <f>($AK$3+(K21+T21)*12*7.57%)*SUM(Fasering!$D$5:$D$8)</f>
        <v>877.54401128406175</v>
      </c>
      <c r="AK21" s="9">
        <f>($AK$3+(L21+U21)*12*7.57%)*SUM(Fasering!$D$5:$D$9)</f>
        <v>1257.4781923777346</v>
      </c>
      <c r="AL21" s="9">
        <f>($AK$3+(M21+V21)*12*7.57%)*SUM(Fasering!$D$5:$D$10)</f>
        <v>1669.472868273996</v>
      </c>
      <c r="AM21" s="9">
        <f>($AK$3+(N21+W21)*12*7.57%)*SUM(Fasering!$D$5:$D$11)</f>
        <v>2112.493842481063</v>
      </c>
      <c r="AN21" s="82">
        <f>($AK$3+(O21+X21)*12*7.57%)*SUM(Fasering!$D$5:$D$12)</f>
        <v>2588.5374356082011</v>
      </c>
      <c r="AO21" s="5">
        <f>($AK$3+(I21+AA21)*12*7.57%)*SUM(Fasering!$D$5)</f>
        <v>0</v>
      </c>
      <c r="AP21" s="112">
        <f>($AK$3+(J21+AB21)*12*7.57%)*SUM(Fasering!$D$5:$D$7)</f>
        <v>528.05287142773284</v>
      </c>
      <c r="AQ21" s="112">
        <f>($AK$3+(K21+AC21)*12*7.57%)*SUM(Fasering!$D$5:$D$8)</f>
        <v>873.53802181123422</v>
      </c>
      <c r="AR21" s="9">
        <f>($AK$3+(L21+AD21)*12*7.57%)*SUM(Fasering!$D$5:$D$9)</f>
        <v>1250.0187272617627</v>
      </c>
      <c r="AS21" s="9">
        <f>($AK$3+(M21+AE21)*12*7.57%)*SUM(Fasering!$D$5:$D$10)</f>
        <v>1657.4949877793183</v>
      </c>
      <c r="AT21" s="9">
        <f>($AK$3+(N21+AF21)*12*7.57%)*SUM(Fasering!$D$5:$D$11)</f>
        <v>2094.9463526286777</v>
      </c>
      <c r="AU21" s="82">
        <f>($AK$3+(O21+AG21)*12*7.57%)*SUM(Fasering!$D$5:$D$12)</f>
        <v>2564.3440449032009</v>
      </c>
    </row>
    <row r="22" spans="1:47" x14ac:dyDescent="0.3">
      <c r="A22" s="32">
        <f t="shared" si="7"/>
        <v>12</v>
      </c>
      <c r="B22" s="129">
        <v>23818.48</v>
      </c>
      <c r="C22" s="130"/>
      <c r="D22" s="129">
        <f t="shared" si="0"/>
        <v>33350.635695999998</v>
      </c>
      <c r="E22" s="131">
        <f t="shared" si="1"/>
        <v>826.74066361096573</v>
      </c>
      <c r="F22" s="129">
        <f t="shared" si="2"/>
        <v>2779.2196413333331</v>
      </c>
      <c r="G22" s="131">
        <f t="shared" si="8"/>
        <v>68.89505530091381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2123.9751325920092</v>
      </c>
      <c r="K22" s="61">
        <f>GEW!$E$12+($F22-GEW!$E$12)*SUM(Fasering!$D$5:$D$8)</f>
        <v>2255.0829807412179</v>
      </c>
      <c r="L22" s="61">
        <f>GEW!$E$12+($F22-GEW!$E$12)*SUM(Fasering!$D$5:$D$9)</f>
        <v>2386.1908288904265</v>
      </c>
      <c r="M22" s="61">
        <f>GEW!$E$12+($F22-GEW!$E$12)*SUM(Fasering!$D$5:$D$10)</f>
        <v>2517.2986770396351</v>
      </c>
      <c r="N22" s="61">
        <f>GEW!$E$12+($F22-GEW!$E$12)*SUM(Fasering!$D$5:$D$11)</f>
        <v>2648.1117931841245</v>
      </c>
      <c r="O22" s="73">
        <f>GEW!$E$12+($F22-GEW!$E$12)*SUM(Fasering!$D$5:$D$12)</f>
        <v>2779.2196413333331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5"/>
        <v>0</v>
      </c>
      <c r="Z22" s="131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($AK$3+(I22+R22)*12*7.57%)*SUM(Fasering!$D$5)</f>
        <v>0</v>
      </c>
      <c r="AI22" s="112">
        <f>($AK$3+(J22+S22)*12*7.57%)*SUM(Fasering!$D$5:$D$7)</f>
        <v>534.64740499976574</v>
      </c>
      <c r="AJ22" s="112">
        <f>($AK$3+(K22+T22)*12*7.57%)*SUM(Fasering!$D$5:$D$8)</f>
        <v>889.87087527635322</v>
      </c>
      <c r="AK22" s="9">
        <f>($AK$3+(L22+U22)*12*7.57%)*SUM(Fasering!$D$5:$D$9)</f>
        <v>1280.4317753972437</v>
      </c>
      <c r="AL22" s="9">
        <f>($AK$3+(M22+V22)*12*7.57%)*SUM(Fasering!$D$5:$D$10)</f>
        <v>1706.3301053624377</v>
      </c>
      <c r="AM22" s="9">
        <f>($AK$3+(N22+W22)*12*7.57%)*SUM(Fasering!$D$5:$D$11)</f>
        <v>2166.4893714967166</v>
      </c>
      <c r="AN22" s="82">
        <f>($AK$3+(O22+X22)*12*7.57%)*SUM(Fasering!$D$5:$D$12)</f>
        <v>2662.9831221872005</v>
      </c>
      <c r="AO22" s="5">
        <f>($AK$3+(I22+AA22)*12*7.57%)*SUM(Fasering!$D$5)</f>
        <v>0</v>
      </c>
      <c r="AP22" s="112">
        <f>($AK$3+(J22+AB22)*12*7.57%)*SUM(Fasering!$D$5:$D$7)</f>
        <v>534.64740499976574</v>
      </c>
      <c r="AQ22" s="112">
        <f>($AK$3+(K22+AC22)*12*7.57%)*SUM(Fasering!$D$5:$D$8)</f>
        <v>889.87087527635322</v>
      </c>
      <c r="AR22" s="9">
        <f>($AK$3+(L22+AD22)*12*7.57%)*SUM(Fasering!$D$5:$D$9)</f>
        <v>1280.4317753972437</v>
      </c>
      <c r="AS22" s="9">
        <f>($AK$3+(M22+AE22)*12*7.57%)*SUM(Fasering!$D$5:$D$10)</f>
        <v>1706.3301053624377</v>
      </c>
      <c r="AT22" s="9">
        <f>($AK$3+(N22+AF22)*12*7.57%)*SUM(Fasering!$D$5:$D$11)</f>
        <v>2166.4893714967166</v>
      </c>
      <c r="AU22" s="82">
        <f>($AK$3+(O22+AG22)*12*7.57%)*SUM(Fasering!$D$5:$D$12)</f>
        <v>2662.9831221872005</v>
      </c>
    </row>
    <row r="23" spans="1:47" x14ac:dyDescent="0.3">
      <c r="A23" s="32">
        <f t="shared" si="7"/>
        <v>13</v>
      </c>
      <c r="B23" s="129">
        <v>23818.48</v>
      </c>
      <c r="C23" s="130"/>
      <c r="D23" s="129">
        <f t="shared" si="0"/>
        <v>33350.635695999998</v>
      </c>
      <c r="E23" s="131">
        <f t="shared" si="1"/>
        <v>826.74066361096573</v>
      </c>
      <c r="F23" s="129">
        <f t="shared" si="2"/>
        <v>2779.2196413333331</v>
      </c>
      <c r="G23" s="131">
        <f t="shared" si="8"/>
        <v>68.89505530091381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2123.9751325920092</v>
      </c>
      <c r="K23" s="61">
        <f>GEW!$E$12+($F23-GEW!$E$12)*SUM(Fasering!$D$5:$D$8)</f>
        <v>2255.0829807412179</v>
      </c>
      <c r="L23" s="61">
        <f>GEW!$E$12+($F23-GEW!$E$12)*SUM(Fasering!$D$5:$D$9)</f>
        <v>2386.1908288904265</v>
      </c>
      <c r="M23" s="61">
        <f>GEW!$E$12+($F23-GEW!$E$12)*SUM(Fasering!$D$5:$D$10)</f>
        <v>2517.2986770396351</v>
      </c>
      <c r="N23" s="61">
        <f>GEW!$E$12+($F23-GEW!$E$12)*SUM(Fasering!$D$5:$D$11)</f>
        <v>2648.1117931841245</v>
      </c>
      <c r="O23" s="73">
        <f>GEW!$E$12+($F23-GEW!$E$12)*SUM(Fasering!$D$5:$D$12)</f>
        <v>2779.2196413333331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5"/>
        <v>0</v>
      </c>
      <c r="Z23" s="131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($AK$3+(I23+R23)*12*7.57%)*SUM(Fasering!$D$5)</f>
        <v>0</v>
      </c>
      <c r="AI23" s="112">
        <f>($AK$3+(J23+S23)*12*7.57%)*SUM(Fasering!$D$5:$D$7)</f>
        <v>534.64740499976574</v>
      </c>
      <c r="AJ23" s="112">
        <f>($AK$3+(K23+T23)*12*7.57%)*SUM(Fasering!$D$5:$D$8)</f>
        <v>889.87087527635322</v>
      </c>
      <c r="AK23" s="9">
        <f>($AK$3+(L23+U23)*12*7.57%)*SUM(Fasering!$D$5:$D$9)</f>
        <v>1280.4317753972437</v>
      </c>
      <c r="AL23" s="9">
        <f>($AK$3+(M23+V23)*12*7.57%)*SUM(Fasering!$D$5:$D$10)</f>
        <v>1706.3301053624377</v>
      </c>
      <c r="AM23" s="9">
        <f>($AK$3+(N23+W23)*12*7.57%)*SUM(Fasering!$D$5:$D$11)</f>
        <v>2166.4893714967166</v>
      </c>
      <c r="AN23" s="82">
        <f>($AK$3+(O23+X23)*12*7.57%)*SUM(Fasering!$D$5:$D$12)</f>
        <v>2662.9831221872005</v>
      </c>
      <c r="AO23" s="5">
        <f>($AK$3+(I23+AA23)*12*7.57%)*SUM(Fasering!$D$5)</f>
        <v>0</v>
      </c>
      <c r="AP23" s="112">
        <f>($AK$3+(J23+AB23)*12*7.57%)*SUM(Fasering!$D$5:$D$7)</f>
        <v>534.64740499976574</v>
      </c>
      <c r="AQ23" s="112">
        <f>($AK$3+(K23+AC23)*12*7.57%)*SUM(Fasering!$D$5:$D$8)</f>
        <v>889.87087527635322</v>
      </c>
      <c r="AR23" s="9">
        <f>($AK$3+(L23+AD23)*12*7.57%)*SUM(Fasering!$D$5:$D$9)</f>
        <v>1280.4317753972437</v>
      </c>
      <c r="AS23" s="9">
        <f>($AK$3+(M23+AE23)*12*7.57%)*SUM(Fasering!$D$5:$D$10)</f>
        <v>1706.3301053624377</v>
      </c>
      <c r="AT23" s="9">
        <f>($AK$3+(N23+AF23)*12*7.57%)*SUM(Fasering!$D$5:$D$11)</f>
        <v>2166.4893714967166</v>
      </c>
      <c r="AU23" s="82">
        <f>($AK$3+(O23+AG23)*12*7.57%)*SUM(Fasering!$D$5:$D$12)</f>
        <v>2662.9831221872005</v>
      </c>
    </row>
    <row r="24" spans="1:47" x14ac:dyDescent="0.3">
      <c r="A24" s="32">
        <f t="shared" si="7"/>
        <v>14</v>
      </c>
      <c r="B24" s="129">
        <v>24814.7</v>
      </c>
      <c r="C24" s="130"/>
      <c r="D24" s="129">
        <f t="shared" si="0"/>
        <v>34745.542939999999</v>
      </c>
      <c r="E24" s="131">
        <f t="shared" si="1"/>
        <v>861.31951095565432</v>
      </c>
      <c r="F24" s="129">
        <f t="shared" si="2"/>
        <v>2895.4619116666668</v>
      </c>
      <c r="G24" s="131">
        <f t="shared" si="8"/>
        <v>71.776625912971198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2154.0311632372709</v>
      </c>
      <c r="K24" s="61">
        <f>GEW!$E$12+($F24-GEW!$E$12)*SUM(Fasering!$D$5:$D$8)</f>
        <v>2302.3840127177855</v>
      </c>
      <c r="L24" s="61">
        <f>GEW!$E$12+($F24-GEW!$E$12)*SUM(Fasering!$D$5:$D$9)</f>
        <v>2450.7368621983001</v>
      </c>
      <c r="M24" s="61">
        <f>GEW!$E$12+($F24-GEW!$E$12)*SUM(Fasering!$D$5:$D$10)</f>
        <v>2599.0897116788146</v>
      </c>
      <c r="N24" s="61">
        <f>GEW!$E$12+($F24-GEW!$E$12)*SUM(Fasering!$D$5:$D$11)</f>
        <v>2747.1090621861522</v>
      </c>
      <c r="O24" s="73">
        <f>GEW!$E$12+($F24-GEW!$E$12)*SUM(Fasering!$D$5:$D$12)</f>
        <v>2895.4619116666672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5"/>
        <v>0</v>
      </c>
      <c r="Z24" s="131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($AK$3+(I24+R24)*12*7.57%)*SUM(Fasering!$D$5)</f>
        <v>0</v>
      </c>
      <c r="AI24" s="112">
        <f>($AK$3+(J24+S24)*12*7.57%)*SUM(Fasering!$D$5:$D$7)</f>
        <v>541.70694318494827</v>
      </c>
      <c r="AJ24" s="112">
        <f>($AK$3+(K24+T24)*12*7.57%)*SUM(Fasering!$D$5:$D$8)</f>
        <v>907.35541780700089</v>
      </c>
      <c r="AK24" s="9">
        <f>($AK$3+(L24+U24)*12*7.57%)*SUM(Fasering!$D$5:$D$9)</f>
        <v>1312.9893584764716</v>
      </c>
      <c r="AL24" s="9">
        <f>($AK$3+(M24+V24)*12*7.57%)*SUM(Fasering!$D$5:$D$10)</f>
        <v>1758.6087651933599</v>
      </c>
      <c r="AM24" s="9">
        <f>($AK$3+(N24+W24)*12*7.57%)*SUM(Fasering!$D$5:$D$11)</f>
        <v>2243.0771495503573</v>
      </c>
      <c r="AN24" s="82">
        <f>($AK$3+(O24+X24)*12*7.57%)*SUM(Fasering!$D$5:$D$12)</f>
        <v>2768.577600558001</v>
      </c>
      <c r="AO24" s="5">
        <f>($AK$3+(I24+AA24)*12*7.57%)*SUM(Fasering!$D$5)</f>
        <v>0</v>
      </c>
      <c r="AP24" s="112">
        <f>($AK$3+(J24+AB24)*12*7.57%)*SUM(Fasering!$D$5:$D$7)</f>
        <v>541.70694318494827</v>
      </c>
      <c r="AQ24" s="112">
        <f>($AK$3+(K24+AC24)*12*7.57%)*SUM(Fasering!$D$5:$D$8)</f>
        <v>907.35541780700089</v>
      </c>
      <c r="AR24" s="9">
        <f>($AK$3+(L24+AD24)*12*7.57%)*SUM(Fasering!$D$5:$D$9)</f>
        <v>1312.9893584764716</v>
      </c>
      <c r="AS24" s="9">
        <f>($AK$3+(M24+AE24)*12*7.57%)*SUM(Fasering!$D$5:$D$10)</f>
        <v>1758.6087651933599</v>
      </c>
      <c r="AT24" s="9">
        <f>($AK$3+(N24+AF24)*12*7.57%)*SUM(Fasering!$D$5:$D$11)</f>
        <v>2243.0771495503573</v>
      </c>
      <c r="AU24" s="82">
        <f>($AK$3+(O24+AG24)*12*7.57%)*SUM(Fasering!$D$5:$D$12)</f>
        <v>2768.577600558001</v>
      </c>
    </row>
    <row r="25" spans="1:47" x14ac:dyDescent="0.3">
      <c r="A25" s="32">
        <f t="shared" si="7"/>
        <v>15</v>
      </c>
      <c r="B25" s="129">
        <v>24814.7</v>
      </c>
      <c r="C25" s="130"/>
      <c r="D25" s="129">
        <f t="shared" si="0"/>
        <v>34745.542939999999</v>
      </c>
      <c r="E25" s="131">
        <f t="shared" si="1"/>
        <v>861.31951095565432</v>
      </c>
      <c r="F25" s="129">
        <f t="shared" si="2"/>
        <v>2895.4619116666668</v>
      </c>
      <c r="G25" s="131">
        <f t="shared" si="8"/>
        <v>71.776625912971198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2154.0311632372709</v>
      </c>
      <c r="K25" s="61">
        <f>GEW!$E$12+($F25-GEW!$E$12)*SUM(Fasering!$D$5:$D$8)</f>
        <v>2302.3840127177855</v>
      </c>
      <c r="L25" s="61">
        <f>GEW!$E$12+($F25-GEW!$E$12)*SUM(Fasering!$D$5:$D$9)</f>
        <v>2450.7368621983001</v>
      </c>
      <c r="M25" s="61">
        <f>GEW!$E$12+($F25-GEW!$E$12)*SUM(Fasering!$D$5:$D$10)</f>
        <v>2599.0897116788146</v>
      </c>
      <c r="N25" s="61">
        <f>GEW!$E$12+($F25-GEW!$E$12)*SUM(Fasering!$D$5:$D$11)</f>
        <v>2747.1090621861522</v>
      </c>
      <c r="O25" s="73">
        <f>GEW!$E$12+($F25-GEW!$E$12)*SUM(Fasering!$D$5:$D$12)</f>
        <v>2895.4619116666672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5"/>
        <v>0</v>
      </c>
      <c r="Z25" s="131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($AK$3+(I25+R25)*12*7.57%)*SUM(Fasering!$D$5)</f>
        <v>0</v>
      </c>
      <c r="AI25" s="112">
        <f>($AK$3+(J25+S25)*12*7.57%)*SUM(Fasering!$D$5:$D$7)</f>
        <v>541.70694318494827</v>
      </c>
      <c r="AJ25" s="112">
        <f>($AK$3+(K25+T25)*12*7.57%)*SUM(Fasering!$D$5:$D$8)</f>
        <v>907.35541780700089</v>
      </c>
      <c r="AK25" s="9">
        <f>($AK$3+(L25+U25)*12*7.57%)*SUM(Fasering!$D$5:$D$9)</f>
        <v>1312.9893584764716</v>
      </c>
      <c r="AL25" s="9">
        <f>($AK$3+(M25+V25)*12*7.57%)*SUM(Fasering!$D$5:$D$10)</f>
        <v>1758.6087651933599</v>
      </c>
      <c r="AM25" s="9">
        <f>($AK$3+(N25+W25)*12*7.57%)*SUM(Fasering!$D$5:$D$11)</f>
        <v>2243.0771495503573</v>
      </c>
      <c r="AN25" s="82">
        <f>($AK$3+(O25+X25)*12*7.57%)*SUM(Fasering!$D$5:$D$12)</f>
        <v>2768.577600558001</v>
      </c>
      <c r="AO25" s="5">
        <f>($AK$3+(I25+AA25)*12*7.57%)*SUM(Fasering!$D$5)</f>
        <v>0</v>
      </c>
      <c r="AP25" s="112">
        <f>($AK$3+(J25+AB25)*12*7.57%)*SUM(Fasering!$D$5:$D$7)</f>
        <v>541.70694318494827</v>
      </c>
      <c r="AQ25" s="112">
        <f>($AK$3+(K25+AC25)*12*7.57%)*SUM(Fasering!$D$5:$D$8)</f>
        <v>907.35541780700089</v>
      </c>
      <c r="AR25" s="9">
        <f>($AK$3+(L25+AD25)*12*7.57%)*SUM(Fasering!$D$5:$D$9)</f>
        <v>1312.9893584764716</v>
      </c>
      <c r="AS25" s="9">
        <f>($AK$3+(M25+AE25)*12*7.57%)*SUM(Fasering!$D$5:$D$10)</f>
        <v>1758.6087651933599</v>
      </c>
      <c r="AT25" s="9">
        <f>($AK$3+(N25+AF25)*12*7.57%)*SUM(Fasering!$D$5:$D$11)</f>
        <v>2243.0771495503573</v>
      </c>
      <c r="AU25" s="82">
        <f>($AK$3+(O25+AG25)*12*7.57%)*SUM(Fasering!$D$5:$D$12)</f>
        <v>2768.577600558001</v>
      </c>
    </row>
    <row r="26" spans="1:47" x14ac:dyDescent="0.3">
      <c r="A26" s="32">
        <f t="shared" si="7"/>
        <v>16</v>
      </c>
      <c r="B26" s="129">
        <v>25810.92</v>
      </c>
      <c r="C26" s="130"/>
      <c r="D26" s="129">
        <f t="shared" si="0"/>
        <v>36140.450183999994</v>
      </c>
      <c r="E26" s="131">
        <f t="shared" si="1"/>
        <v>895.89835830034269</v>
      </c>
      <c r="F26" s="129">
        <f t="shared" si="2"/>
        <v>3011.7041819999995</v>
      </c>
      <c r="G26" s="131">
        <f t="shared" si="8"/>
        <v>74.658196525028558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2184.0871938825321</v>
      </c>
      <c r="K26" s="61">
        <f>GEW!$E$12+($F26-GEW!$E$12)*SUM(Fasering!$D$5:$D$8)</f>
        <v>2349.6850446943527</v>
      </c>
      <c r="L26" s="61">
        <f>GEW!$E$12+($F26-GEW!$E$12)*SUM(Fasering!$D$5:$D$9)</f>
        <v>2515.2828955061732</v>
      </c>
      <c r="M26" s="61">
        <f>GEW!$E$12+($F26-GEW!$E$12)*SUM(Fasering!$D$5:$D$10)</f>
        <v>2680.8807463179933</v>
      </c>
      <c r="N26" s="61">
        <f>GEW!$E$12+($F26-GEW!$E$12)*SUM(Fasering!$D$5:$D$11)</f>
        <v>2846.1063311881794</v>
      </c>
      <c r="O26" s="73">
        <f>GEW!$E$12+($F26-GEW!$E$12)*SUM(Fasering!$D$5:$D$12)</f>
        <v>3011.7041819999995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548.76648137013046</v>
      </c>
      <c r="AJ26" s="112">
        <f>($AK$3+(K26+T26)*12*7.57%)*SUM(Fasering!$D$5:$D$8)</f>
        <v>924.83996033764868</v>
      </c>
      <c r="AK26" s="9">
        <f>($AK$3+(L26+U26)*12*7.57%)*SUM(Fasering!$D$5:$D$9)</f>
        <v>1345.5469415556993</v>
      </c>
      <c r="AL26" s="9">
        <f>($AK$3+(M26+V26)*12*7.57%)*SUM(Fasering!$D$5:$D$10)</f>
        <v>1810.8874250242816</v>
      </c>
      <c r="AM26" s="9">
        <f>($AK$3+(N26+W26)*12*7.57%)*SUM(Fasering!$D$5:$D$11)</f>
        <v>2319.664927603998</v>
      </c>
      <c r="AN26" s="82">
        <f>($AK$3+(O26+X26)*12*7.57%)*SUM(Fasering!$D$5:$D$12)</f>
        <v>2874.1720789288001</v>
      </c>
      <c r="AO26" s="5">
        <f>($AK$3+(I26+AA26)*12*7.57%)*SUM(Fasering!$D$5)</f>
        <v>0</v>
      </c>
      <c r="AP26" s="112">
        <f>($AK$3+(J26+AB26)*12*7.57%)*SUM(Fasering!$D$5:$D$7)</f>
        <v>548.76648137013046</v>
      </c>
      <c r="AQ26" s="112">
        <f>($AK$3+(K26+AC26)*12*7.57%)*SUM(Fasering!$D$5:$D$8)</f>
        <v>924.83996033764868</v>
      </c>
      <c r="AR26" s="9">
        <f>($AK$3+(L26+AD26)*12*7.57%)*SUM(Fasering!$D$5:$D$9)</f>
        <v>1345.5469415556993</v>
      </c>
      <c r="AS26" s="9">
        <f>($AK$3+(M26+AE26)*12*7.57%)*SUM(Fasering!$D$5:$D$10)</f>
        <v>1810.8874250242816</v>
      </c>
      <c r="AT26" s="9">
        <f>($AK$3+(N26+AF26)*12*7.57%)*SUM(Fasering!$D$5:$D$11)</f>
        <v>2319.664927603998</v>
      </c>
      <c r="AU26" s="82">
        <f>($AK$3+(O26+AG26)*12*7.57%)*SUM(Fasering!$D$5:$D$12)</f>
        <v>2874.1720789288001</v>
      </c>
    </row>
    <row r="27" spans="1:47" x14ac:dyDescent="0.3">
      <c r="A27" s="32">
        <f t="shared" si="7"/>
        <v>17</v>
      </c>
      <c r="B27" s="129">
        <v>25810.92</v>
      </c>
      <c r="C27" s="130"/>
      <c r="D27" s="129">
        <f t="shared" si="0"/>
        <v>36140.450183999994</v>
      </c>
      <c r="E27" s="131">
        <f t="shared" si="1"/>
        <v>895.89835830034269</v>
      </c>
      <c r="F27" s="129">
        <f t="shared" si="2"/>
        <v>3011.7041819999995</v>
      </c>
      <c r="G27" s="131">
        <f t="shared" si="8"/>
        <v>74.658196525028558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2184.0871938825321</v>
      </c>
      <c r="K27" s="61">
        <f>GEW!$E$12+($F27-GEW!$E$12)*SUM(Fasering!$D$5:$D$8)</f>
        <v>2349.6850446943527</v>
      </c>
      <c r="L27" s="61">
        <f>GEW!$E$12+($F27-GEW!$E$12)*SUM(Fasering!$D$5:$D$9)</f>
        <v>2515.2828955061732</v>
      </c>
      <c r="M27" s="61">
        <f>GEW!$E$12+($F27-GEW!$E$12)*SUM(Fasering!$D$5:$D$10)</f>
        <v>2680.8807463179933</v>
      </c>
      <c r="N27" s="61">
        <f>GEW!$E$12+($F27-GEW!$E$12)*SUM(Fasering!$D$5:$D$11)</f>
        <v>2846.1063311881794</v>
      </c>
      <c r="O27" s="73">
        <f>GEW!$E$12+($F27-GEW!$E$12)*SUM(Fasering!$D$5:$D$12)</f>
        <v>3011.7041819999995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548.76648137013046</v>
      </c>
      <c r="AJ27" s="112">
        <f>($AK$3+(K27+T27)*12*7.57%)*SUM(Fasering!$D$5:$D$8)</f>
        <v>924.83996033764868</v>
      </c>
      <c r="AK27" s="9">
        <f>($AK$3+(L27+U27)*12*7.57%)*SUM(Fasering!$D$5:$D$9)</f>
        <v>1345.5469415556993</v>
      </c>
      <c r="AL27" s="9">
        <f>($AK$3+(M27+V27)*12*7.57%)*SUM(Fasering!$D$5:$D$10)</f>
        <v>1810.8874250242816</v>
      </c>
      <c r="AM27" s="9">
        <f>($AK$3+(N27+W27)*12*7.57%)*SUM(Fasering!$D$5:$D$11)</f>
        <v>2319.664927603998</v>
      </c>
      <c r="AN27" s="82">
        <f>($AK$3+(O27+X27)*12*7.57%)*SUM(Fasering!$D$5:$D$12)</f>
        <v>2874.1720789288001</v>
      </c>
      <c r="AO27" s="5">
        <f>($AK$3+(I27+AA27)*12*7.57%)*SUM(Fasering!$D$5)</f>
        <v>0</v>
      </c>
      <c r="AP27" s="112">
        <f>($AK$3+(J27+AB27)*12*7.57%)*SUM(Fasering!$D$5:$D$7)</f>
        <v>548.76648137013046</v>
      </c>
      <c r="AQ27" s="112">
        <f>($AK$3+(K27+AC27)*12*7.57%)*SUM(Fasering!$D$5:$D$8)</f>
        <v>924.83996033764868</v>
      </c>
      <c r="AR27" s="9">
        <f>($AK$3+(L27+AD27)*12*7.57%)*SUM(Fasering!$D$5:$D$9)</f>
        <v>1345.5469415556993</v>
      </c>
      <c r="AS27" s="9">
        <f>($AK$3+(M27+AE27)*12*7.57%)*SUM(Fasering!$D$5:$D$10)</f>
        <v>1810.8874250242816</v>
      </c>
      <c r="AT27" s="9">
        <f>($AK$3+(N27+AF27)*12*7.57%)*SUM(Fasering!$D$5:$D$11)</f>
        <v>2319.664927603998</v>
      </c>
      <c r="AU27" s="82">
        <f>($AK$3+(O27+AG27)*12*7.57%)*SUM(Fasering!$D$5:$D$12)</f>
        <v>2874.1720789288001</v>
      </c>
    </row>
    <row r="28" spans="1:47" x14ac:dyDescent="0.3">
      <c r="A28" s="32">
        <f t="shared" si="7"/>
        <v>18</v>
      </c>
      <c r="B28" s="129">
        <v>26807.15</v>
      </c>
      <c r="C28" s="130"/>
      <c r="D28" s="129">
        <f t="shared" si="0"/>
        <v>37535.371429999999</v>
      </c>
      <c r="E28" s="131">
        <f t="shared" si="1"/>
        <v>930.4775527455447</v>
      </c>
      <c r="F28" s="129">
        <f t="shared" si="2"/>
        <v>3127.9476191666668</v>
      </c>
      <c r="G28" s="131">
        <f t="shared" si="8"/>
        <v>77.53979606212873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2214.143526228529</v>
      </c>
      <c r="K28" s="61">
        <f>GEW!$E$12+($F28-GEW!$E$12)*SUM(Fasering!$D$5:$D$8)</f>
        <v>2396.9865514760031</v>
      </c>
      <c r="L28" s="61">
        <f>GEW!$E$12+($F28-GEW!$E$12)*SUM(Fasering!$D$5:$D$9)</f>
        <v>2579.8295767234772</v>
      </c>
      <c r="M28" s="61">
        <f>GEW!$E$12+($F28-GEW!$E$12)*SUM(Fasering!$D$5:$D$10)</f>
        <v>2762.6726019709513</v>
      </c>
      <c r="N28" s="61">
        <f>GEW!$E$12+($F28-GEW!$E$12)*SUM(Fasering!$D$5:$D$11)</f>
        <v>2945.1045939191927</v>
      </c>
      <c r="O28" s="73">
        <f>GEW!$E$12+($F28-GEW!$E$12)*SUM(Fasering!$D$5:$D$12)</f>
        <v>3127.9476191666672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555.82609041855778</v>
      </c>
      <c r="AJ28" s="112">
        <f>($AK$3+(K28+T28)*12*7.57%)*SUM(Fasering!$D$5:$D$8)</f>
        <v>942.32467837714535</v>
      </c>
      <c r="AK28" s="9">
        <f>($AK$3+(L28+U28)*12*7.57%)*SUM(Fasering!$D$5:$D$9)</f>
        <v>1378.1048514461038</v>
      </c>
      <c r="AL28" s="9">
        <f>($AK$3+(M28+V28)*12*7.57%)*SUM(Fasering!$D$5:$D$10)</f>
        <v>1863.1666096254332</v>
      </c>
      <c r="AM28" s="9">
        <f>($AK$3+(N28+W28)*12*7.57%)*SUM(Fasering!$D$5:$D$11)</f>
        <v>2396.2534744414215</v>
      </c>
      <c r="AN28" s="82">
        <f>($AK$3+(O28+X28)*12*7.57%)*SUM(Fasering!$D$5:$D$12)</f>
        <v>2979.7676172510014</v>
      </c>
      <c r="AO28" s="5">
        <f>($AK$3+(I28+AA28)*12*7.57%)*SUM(Fasering!$D$5)</f>
        <v>0</v>
      </c>
      <c r="AP28" s="112">
        <f>($AK$3+(J28+AB28)*12*7.57%)*SUM(Fasering!$D$5:$D$7)</f>
        <v>555.82609041855778</v>
      </c>
      <c r="AQ28" s="112">
        <f>($AK$3+(K28+AC28)*12*7.57%)*SUM(Fasering!$D$5:$D$8)</f>
        <v>942.32467837714535</v>
      </c>
      <c r="AR28" s="9">
        <f>($AK$3+(L28+AD28)*12*7.57%)*SUM(Fasering!$D$5:$D$9)</f>
        <v>1378.1048514461038</v>
      </c>
      <c r="AS28" s="9">
        <f>($AK$3+(M28+AE28)*12*7.57%)*SUM(Fasering!$D$5:$D$10)</f>
        <v>1863.1666096254332</v>
      </c>
      <c r="AT28" s="9">
        <f>($AK$3+(N28+AF28)*12*7.57%)*SUM(Fasering!$D$5:$D$11)</f>
        <v>2396.2534744414215</v>
      </c>
      <c r="AU28" s="82">
        <f>($AK$3+(O28+AG28)*12*7.57%)*SUM(Fasering!$D$5:$D$12)</f>
        <v>2979.7676172510014</v>
      </c>
    </row>
    <row r="29" spans="1:47" x14ac:dyDescent="0.3">
      <c r="A29" s="32">
        <f t="shared" si="7"/>
        <v>19</v>
      </c>
      <c r="B29" s="129">
        <v>26807.15</v>
      </c>
      <c r="C29" s="130"/>
      <c r="D29" s="129">
        <f t="shared" si="0"/>
        <v>37535.371429999999</v>
      </c>
      <c r="E29" s="131">
        <f t="shared" si="1"/>
        <v>930.4775527455447</v>
      </c>
      <c r="F29" s="129">
        <f t="shared" si="2"/>
        <v>3127.9476191666668</v>
      </c>
      <c r="G29" s="131">
        <f t="shared" si="8"/>
        <v>77.53979606212873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2214.143526228529</v>
      </c>
      <c r="K29" s="61">
        <f>GEW!$E$12+($F29-GEW!$E$12)*SUM(Fasering!$D$5:$D$8)</f>
        <v>2396.9865514760031</v>
      </c>
      <c r="L29" s="61">
        <f>GEW!$E$12+($F29-GEW!$E$12)*SUM(Fasering!$D$5:$D$9)</f>
        <v>2579.8295767234772</v>
      </c>
      <c r="M29" s="61">
        <f>GEW!$E$12+($F29-GEW!$E$12)*SUM(Fasering!$D$5:$D$10)</f>
        <v>2762.6726019709513</v>
      </c>
      <c r="N29" s="61">
        <f>GEW!$E$12+($F29-GEW!$E$12)*SUM(Fasering!$D$5:$D$11)</f>
        <v>2945.1045939191927</v>
      </c>
      <c r="O29" s="73">
        <f>GEW!$E$12+($F29-GEW!$E$12)*SUM(Fasering!$D$5:$D$12)</f>
        <v>3127.9476191666672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555.82609041855778</v>
      </c>
      <c r="AJ29" s="112">
        <f>($AK$3+(K29+T29)*12*7.57%)*SUM(Fasering!$D$5:$D$8)</f>
        <v>942.32467837714535</v>
      </c>
      <c r="AK29" s="9">
        <f>($AK$3+(L29+U29)*12*7.57%)*SUM(Fasering!$D$5:$D$9)</f>
        <v>1378.1048514461038</v>
      </c>
      <c r="AL29" s="9">
        <f>($AK$3+(M29+V29)*12*7.57%)*SUM(Fasering!$D$5:$D$10)</f>
        <v>1863.1666096254332</v>
      </c>
      <c r="AM29" s="9">
        <f>($AK$3+(N29+W29)*12*7.57%)*SUM(Fasering!$D$5:$D$11)</f>
        <v>2396.2534744414215</v>
      </c>
      <c r="AN29" s="82">
        <f>($AK$3+(O29+X29)*12*7.57%)*SUM(Fasering!$D$5:$D$12)</f>
        <v>2979.7676172510014</v>
      </c>
      <c r="AO29" s="5">
        <f>($AK$3+(I29+AA29)*12*7.57%)*SUM(Fasering!$D$5)</f>
        <v>0</v>
      </c>
      <c r="AP29" s="112">
        <f>($AK$3+(J29+AB29)*12*7.57%)*SUM(Fasering!$D$5:$D$7)</f>
        <v>555.82609041855778</v>
      </c>
      <c r="AQ29" s="112">
        <f>($AK$3+(K29+AC29)*12*7.57%)*SUM(Fasering!$D$5:$D$8)</f>
        <v>942.32467837714535</v>
      </c>
      <c r="AR29" s="9">
        <f>($AK$3+(L29+AD29)*12*7.57%)*SUM(Fasering!$D$5:$D$9)</f>
        <v>1378.1048514461038</v>
      </c>
      <c r="AS29" s="9">
        <f>($AK$3+(M29+AE29)*12*7.57%)*SUM(Fasering!$D$5:$D$10)</f>
        <v>1863.1666096254332</v>
      </c>
      <c r="AT29" s="9">
        <f>($AK$3+(N29+AF29)*12*7.57%)*SUM(Fasering!$D$5:$D$11)</f>
        <v>2396.2534744414215</v>
      </c>
      <c r="AU29" s="82">
        <f>($AK$3+(O29+AG29)*12*7.57%)*SUM(Fasering!$D$5:$D$12)</f>
        <v>2979.7676172510014</v>
      </c>
    </row>
    <row r="30" spans="1:47" x14ac:dyDescent="0.3">
      <c r="A30" s="32">
        <f t="shared" si="7"/>
        <v>20</v>
      </c>
      <c r="B30" s="129">
        <v>27803.37</v>
      </c>
      <c r="C30" s="130"/>
      <c r="D30" s="129">
        <f t="shared" si="0"/>
        <v>38930.278673999994</v>
      </c>
      <c r="E30" s="131">
        <f t="shared" si="1"/>
        <v>965.05640009023307</v>
      </c>
      <c r="F30" s="129">
        <f t="shared" si="2"/>
        <v>3244.1898894999995</v>
      </c>
      <c r="G30" s="131">
        <f t="shared" si="8"/>
        <v>80.421366674186089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2244.1995568737902</v>
      </c>
      <c r="K30" s="61">
        <f>GEW!$E$12+($F30-GEW!$E$12)*SUM(Fasering!$D$5:$D$8)</f>
        <v>2444.2875834525703</v>
      </c>
      <c r="L30" s="61">
        <f>GEW!$E$12+($F30-GEW!$E$12)*SUM(Fasering!$D$5:$D$9)</f>
        <v>2644.3756100313503</v>
      </c>
      <c r="M30" s="61">
        <f>GEW!$E$12+($F30-GEW!$E$12)*SUM(Fasering!$D$5:$D$10)</f>
        <v>2844.4636366101304</v>
      </c>
      <c r="N30" s="61">
        <f>GEW!$E$12+($F30-GEW!$E$12)*SUM(Fasering!$D$5:$D$11)</f>
        <v>3044.1018629212199</v>
      </c>
      <c r="O30" s="73">
        <f>GEW!$E$12+($F30-GEW!$E$12)*SUM(Fasering!$D$5:$D$12)</f>
        <v>3244.1898894999995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562.88562860374009</v>
      </c>
      <c r="AJ30" s="112">
        <f>($AK$3+(K30+T30)*12*7.57%)*SUM(Fasering!$D$5:$D$8)</f>
        <v>959.80922090779313</v>
      </c>
      <c r="AK30" s="9">
        <f>($AK$3+(L30+U30)*12*7.57%)*SUM(Fasering!$D$5:$D$9)</f>
        <v>1410.6624345253315</v>
      </c>
      <c r="AL30" s="9">
        <f>($AK$3+(M30+V30)*12*7.57%)*SUM(Fasering!$D$5:$D$10)</f>
        <v>1915.4452694563549</v>
      </c>
      <c r="AM30" s="9">
        <f>($AK$3+(N30+W30)*12*7.57%)*SUM(Fasering!$D$5:$D$11)</f>
        <v>2472.8412524950622</v>
      </c>
      <c r="AN30" s="82">
        <f>($AK$3+(O30+X30)*12*7.57%)*SUM(Fasering!$D$5:$D$12)</f>
        <v>3085.3620956218006</v>
      </c>
      <c r="AO30" s="5">
        <f>($AK$3+(I30+AA30)*12*7.57%)*SUM(Fasering!$D$5)</f>
        <v>0</v>
      </c>
      <c r="AP30" s="112">
        <f>($AK$3+(J30+AB30)*12*7.57%)*SUM(Fasering!$D$5:$D$7)</f>
        <v>562.88562860374009</v>
      </c>
      <c r="AQ30" s="112">
        <f>($AK$3+(K30+AC30)*12*7.57%)*SUM(Fasering!$D$5:$D$8)</f>
        <v>959.80922090779313</v>
      </c>
      <c r="AR30" s="9">
        <f>($AK$3+(L30+AD30)*12*7.57%)*SUM(Fasering!$D$5:$D$9)</f>
        <v>1410.6624345253315</v>
      </c>
      <c r="AS30" s="9">
        <f>($AK$3+(M30+AE30)*12*7.57%)*SUM(Fasering!$D$5:$D$10)</f>
        <v>1915.4452694563549</v>
      </c>
      <c r="AT30" s="9">
        <f>($AK$3+(N30+AF30)*12*7.57%)*SUM(Fasering!$D$5:$D$11)</f>
        <v>2472.8412524950622</v>
      </c>
      <c r="AU30" s="82">
        <f>($AK$3+(O30+AG30)*12*7.57%)*SUM(Fasering!$D$5:$D$12)</f>
        <v>3085.3620956218006</v>
      </c>
    </row>
    <row r="31" spans="1:47" x14ac:dyDescent="0.3">
      <c r="A31" s="32">
        <f t="shared" si="7"/>
        <v>21</v>
      </c>
      <c r="B31" s="129">
        <v>27803.37</v>
      </c>
      <c r="C31" s="130"/>
      <c r="D31" s="129">
        <f t="shared" si="0"/>
        <v>38930.278673999994</v>
      </c>
      <c r="E31" s="131">
        <f t="shared" si="1"/>
        <v>965.05640009023307</v>
      </c>
      <c r="F31" s="129">
        <f t="shared" si="2"/>
        <v>3244.1898894999995</v>
      </c>
      <c r="G31" s="131">
        <f t="shared" si="8"/>
        <v>80.421366674186089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2244.1995568737902</v>
      </c>
      <c r="K31" s="61">
        <f>GEW!$E$12+($F31-GEW!$E$12)*SUM(Fasering!$D$5:$D$8)</f>
        <v>2444.2875834525703</v>
      </c>
      <c r="L31" s="61">
        <f>GEW!$E$12+($F31-GEW!$E$12)*SUM(Fasering!$D$5:$D$9)</f>
        <v>2644.3756100313503</v>
      </c>
      <c r="M31" s="61">
        <f>GEW!$E$12+($F31-GEW!$E$12)*SUM(Fasering!$D$5:$D$10)</f>
        <v>2844.4636366101304</v>
      </c>
      <c r="N31" s="61">
        <f>GEW!$E$12+($F31-GEW!$E$12)*SUM(Fasering!$D$5:$D$11)</f>
        <v>3044.1018629212199</v>
      </c>
      <c r="O31" s="73">
        <f>GEW!$E$12+($F31-GEW!$E$12)*SUM(Fasering!$D$5:$D$12)</f>
        <v>3244.1898894999995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562.88562860374009</v>
      </c>
      <c r="AJ31" s="112">
        <f>($AK$3+(K31+T31)*12*7.57%)*SUM(Fasering!$D$5:$D$8)</f>
        <v>959.80922090779313</v>
      </c>
      <c r="AK31" s="9">
        <f>($AK$3+(L31+U31)*12*7.57%)*SUM(Fasering!$D$5:$D$9)</f>
        <v>1410.6624345253315</v>
      </c>
      <c r="AL31" s="9">
        <f>($AK$3+(M31+V31)*12*7.57%)*SUM(Fasering!$D$5:$D$10)</f>
        <v>1915.4452694563549</v>
      </c>
      <c r="AM31" s="9">
        <f>($AK$3+(N31+W31)*12*7.57%)*SUM(Fasering!$D$5:$D$11)</f>
        <v>2472.8412524950622</v>
      </c>
      <c r="AN31" s="82">
        <f>($AK$3+(O31+X31)*12*7.57%)*SUM(Fasering!$D$5:$D$12)</f>
        <v>3085.3620956218006</v>
      </c>
      <c r="AO31" s="5">
        <f>($AK$3+(I31+AA31)*12*7.57%)*SUM(Fasering!$D$5)</f>
        <v>0</v>
      </c>
      <c r="AP31" s="112">
        <f>($AK$3+(J31+AB31)*12*7.57%)*SUM(Fasering!$D$5:$D$7)</f>
        <v>562.88562860374009</v>
      </c>
      <c r="AQ31" s="112">
        <f>($AK$3+(K31+AC31)*12*7.57%)*SUM(Fasering!$D$5:$D$8)</f>
        <v>959.80922090779313</v>
      </c>
      <c r="AR31" s="9">
        <f>($AK$3+(L31+AD31)*12*7.57%)*SUM(Fasering!$D$5:$D$9)</f>
        <v>1410.6624345253315</v>
      </c>
      <c r="AS31" s="9">
        <f>($AK$3+(M31+AE31)*12*7.57%)*SUM(Fasering!$D$5:$D$10)</f>
        <v>1915.4452694563549</v>
      </c>
      <c r="AT31" s="9">
        <f>($AK$3+(N31+AF31)*12*7.57%)*SUM(Fasering!$D$5:$D$11)</f>
        <v>2472.8412524950622</v>
      </c>
      <c r="AU31" s="82">
        <f>($AK$3+(O31+AG31)*12*7.57%)*SUM(Fasering!$D$5:$D$12)</f>
        <v>3085.3620956218006</v>
      </c>
    </row>
    <row r="32" spans="1:47" x14ac:dyDescent="0.3">
      <c r="A32" s="32">
        <f t="shared" si="7"/>
        <v>22</v>
      </c>
      <c r="B32" s="129">
        <v>28799.59</v>
      </c>
      <c r="C32" s="130"/>
      <c r="D32" s="129">
        <f t="shared" si="0"/>
        <v>40325.185917999996</v>
      </c>
      <c r="E32" s="131">
        <f t="shared" si="1"/>
        <v>999.63524743492167</v>
      </c>
      <c r="F32" s="129">
        <f t="shared" si="2"/>
        <v>3360.4321598333327</v>
      </c>
      <c r="G32" s="131">
        <f t="shared" si="8"/>
        <v>83.302937286243463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2274.2555875190519</v>
      </c>
      <c r="K32" s="61">
        <f>GEW!$E$12+($F32-GEW!$E$12)*SUM(Fasering!$D$5:$D$8)</f>
        <v>2491.5886154291375</v>
      </c>
      <c r="L32" s="61">
        <f>GEW!$E$12+($F32-GEW!$E$12)*SUM(Fasering!$D$5:$D$9)</f>
        <v>2708.9216433392235</v>
      </c>
      <c r="M32" s="61">
        <f>GEW!$E$12+($F32-GEW!$E$12)*SUM(Fasering!$D$5:$D$10)</f>
        <v>2926.2546712493095</v>
      </c>
      <c r="N32" s="61">
        <f>GEW!$E$12+($F32-GEW!$E$12)*SUM(Fasering!$D$5:$D$11)</f>
        <v>3143.0991319232471</v>
      </c>
      <c r="O32" s="73">
        <f>GEW!$E$12+($F32-GEW!$E$12)*SUM(Fasering!$D$5:$D$12)</f>
        <v>3360.4321598333327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569.94516678892251</v>
      </c>
      <c r="AJ32" s="112">
        <f>($AK$3+(K32+T32)*12*7.57%)*SUM(Fasering!$D$5:$D$8)</f>
        <v>977.29376343844092</v>
      </c>
      <c r="AK32" s="9">
        <f>($AK$3+(L32+U32)*12*7.57%)*SUM(Fasering!$D$5:$D$9)</f>
        <v>1443.220017604559</v>
      </c>
      <c r="AL32" s="9">
        <f>($AK$3+(M32+V32)*12*7.57%)*SUM(Fasering!$D$5:$D$10)</f>
        <v>1967.7239292872766</v>
      </c>
      <c r="AM32" s="9">
        <f>($AK$3+(N32+W32)*12*7.57%)*SUM(Fasering!$D$5:$D$11)</f>
        <v>2549.4290305487029</v>
      </c>
      <c r="AN32" s="82">
        <f>($AK$3+(O32+X32)*12*7.57%)*SUM(Fasering!$D$5:$D$12)</f>
        <v>3190.9565739926002</v>
      </c>
      <c r="AO32" s="5">
        <f>($AK$3+(I32+AA32)*12*7.57%)*SUM(Fasering!$D$5)</f>
        <v>0</v>
      </c>
      <c r="AP32" s="112">
        <f>($AK$3+(J32+AB32)*12*7.57%)*SUM(Fasering!$D$5:$D$7)</f>
        <v>569.94516678892251</v>
      </c>
      <c r="AQ32" s="112">
        <f>($AK$3+(K32+AC32)*12*7.57%)*SUM(Fasering!$D$5:$D$8)</f>
        <v>977.29376343844092</v>
      </c>
      <c r="AR32" s="9">
        <f>($AK$3+(L32+AD32)*12*7.57%)*SUM(Fasering!$D$5:$D$9)</f>
        <v>1443.220017604559</v>
      </c>
      <c r="AS32" s="9">
        <f>($AK$3+(M32+AE32)*12*7.57%)*SUM(Fasering!$D$5:$D$10)</f>
        <v>1967.7239292872766</v>
      </c>
      <c r="AT32" s="9">
        <f>($AK$3+(N32+AF32)*12*7.57%)*SUM(Fasering!$D$5:$D$11)</f>
        <v>2549.4290305487029</v>
      </c>
      <c r="AU32" s="82">
        <f>($AK$3+(O32+AG32)*12*7.57%)*SUM(Fasering!$D$5:$D$12)</f>
        <v>3190.9565739926002</v>
      </c>
    </row>
    <row r="33" spans="1:47" x14ac:dyDescent="0.3">
      <c r="A33" s="32">
        <f t="shared" si="7"/>
        <v>23</v>
      </c>
      <c r="B33" s="129">
        <v>29795.82</v>
      </c>
      <c r="C33" s="130"/>
      <c r="D33" s="129">
        <f t="shared" si="0"/>
        <v>41720.107163999994</v>
      </c>
      <c r="E33" s="131">
        <f t="shared" si="1"/>
        <v>1034.2144418801236</v>
      </c>
      <c r="F33" s="129">
        <f t="shared" si="2"/>
        <v>3476.6755969999999</v>
      </c>
      <c r="G33" s="131">
        <f t="shared" si="8"/>
        <v>86.184536823343635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2304.3119198650484</v>
      </c>
      <c r="K33" s="61">
        <f>GEW!$E$12+($F33-GEW!$E$12)*SUM(Fasering!$D$5:$D$8)</f>
        <v>2538.8901222107879</v>
      </c>
      <c r="L33" s="61">
        <f>GEW!$E$12+($F33-GEW!$E$12)*SUM(Fasering!$D$5:$D$9)</f>
        <v>2773.4683245565279</v>
      </c>
      <c r="M33" s="61">
        <f>GEW!$E$12+($F33-GEW!$E$12)*SUM(Fasering!$D$5:$D$10)</f>
        <v>3008.0465269022675</v>
      </c>
      <c r="N33" s="61">
        <f>GEW!$E$12+($F33-GEW!$E$12)*SUM(Fasering!$D$5:$D$11)</f>
        <v>3242.0973946542608</v>
      </c>
      <c r="O33" s="73">
        <f>GEW!$E$12+($F33-GEW!$E$12)*SUM(Fasering!$D$5:$D$12)</f>
        <v>3476.6755970000004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577.00477583734971</v>
      </c>
      <c r="AJ33" s="112">
        <f>($AK$3+(K33+T33)*12*7.57%)*SUM(Fasering!$D$5:$D$8)</f>
        <v>994.77848147793748</v>
      </c>
      <c r="AK33" s="9">
        <f>($AK$3+(L33+U33)*12*7.57%)*SUM(Fasering!$D$5:$D$9)</f>
        <v>1475.7779274949637</v>
      </c>
      <c r="AL33" s="9">
        <f>($AK$3+(M33+V33)*12*7.57%)*SUM(Fasering!$D$5:$D$10)</f>
        <v>2020.0031138884283</v>
      </c>
      <c r="AM33" s="9">
        <f>($AK$3+(N33+W33)*12*7.57%)*SUM(Fasering!$D$5:$D$11)</f>
        <v>2626.017577386127</v>
      </c>
      <c r="AN33" s="82">
        <f>($AK$3+(O33+X33)*12*7.57%)*SUM(Fasering!$D$5:$D$12)</f>
        <v>3296.5521123148014</v>
      </c>
      <c r="AO33" s="5">
        <f>($AK$3+(I33+AA33)*12*7.57%)*SUM(Fasering!$D$5)</f>
        <v>0</v>
      </c>
      <c r="AP33" s="112">
        <f>($AK$3+(J33+AB33)*12*7.57%)*SUM(Fasering!$D$5:$D$7)</f>
        <v>577.00477583734971</v>
      </c>
      <c r="AQ33" s="112">
        <f>($AK$3+(K33+AC33)*12*7.57%)*SUM(Fasering!$D$5:$D$8)</f>
        <v>994.77848147793748</v>
      </c>
      <c r="AR33" s="9">
        <f>($AK$3+(L33+AD33)*12*7.57%)*SUM(Fasering!$D$5:$D$9)</f>
        <v>1475.7779274949637</v>
      </c>
      <c r="AS33" s="9">
        <f>($AK$3+(M33+AE33)*12*7.57%)*SUM(Fasering!$D$5:$D$10)</f>
        <v>2020.0031138884283</v>
      </c>
      <c r="AT33" s="9">
        <f>($AK$3+(N33+AF33)*12*7.57%)*SUM(Fasering!$D$5:$D$11)</f>
        <v>2626.017577386127</v>
      </c>
      <c r="AU33" s="82">
        <f>($AK$3+(O33+AG33)*12*7.57%)*SUM(Fasering!$D$5:$D$12)</f>
        <v>3296.5521123148014</v>
      </c>
    </row>
    <row r="34" spans="1:47" x14ac:dyDescent="0.3">
      <c r="A34" s="32">
        <f t="shared" si="7"/>
        <v>24</v>
      </c>
      <c r="B34" s="129">
        <v>30792.04</v>
      </c>
      <c r="C34" s="130"/>
      <c r="D34" s="129">
        <f t="shared" si="0"/>
        <v>43115.014407999995</v>
      </c>
      <c r="E34" s="131">
        <f t="shared" si="1"/>
        <v>1068.793289224812</v>
      </c>
      <c r="F34" s="129">
        <f t="shared" si="2"/>
        <v>3592.9178673333336</v>
      </c>
      <c r="G34" s="131">
        <f t="shared" si="8"/>
        <v>89.066107435401022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2334.36795051031</v>
      </c>
      <c r="K34" s="61">
        <f>GEW!$E$12+($F34-GEW!$E$12)*SUM(Fasering!$D$5:$D$8)</f>
        <v>2586.1911541873556</v>
      </c>
      <c r="L34" s="61">
        <f>GEW!$E$12+($F34-GEW!$E$12)*SUM(Fasering!$D$5:$D$9)</f>
        <v>2838.0143578644011</v>
      </c>
      <c r="M34" s="61">
        <f>GEW!$E$12+($F34-GEW!$E$12)*SUM(Fasering!$D$5:$D$10)</f>
        <v>3089.837561541447</v>
      </c>
      <c r="N34" s="61">
        <f>GEW!$E$12+($F34-GEW!$E$12)*SUM(Fasering!$D$5:$D$11)</f>
        <v>3341.0946636562885</v>
      </c>
      <c r="O34" s="73">
        <f>GEW!$E$12+($F34-GEW!$E$12)*SUM(Fasering!$D$5:$D$12)</f>
        <v>3592.917867333334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584.06431402253202</v>
      </c>
      <c r="AJ34" s="112">
        <f>($AK$3+(K34+T34)*12*7.57%)*SUM(Fasering!$D$5:$D$8)</f>
        <v>1012.2630240085854</v>
      </c>
      <c r="AK34" s="9">
        <f>($AK$3+(L34+U34)*12*7.57%)*SUM(Fasering!$D$5:$D$9)</f>
        <v>1508.3355105741912</v>
      </c>
      <c r="AL34" s="9">
        <f>($AK$3+(M34+V34)*12*7.57%)*SUM(Fasering!$D$5:$D$10)</f>
        <v>2072.2817737193504</v>
      </c>
      <c r="AM34" s="9">
        <f>($AK$3+(N34+W34)*12*7.57%)*SUM(Fasering!$D$5:$D$11)</f>
        <v>2702.6053554397681</v>
      </c>
      <c r="AN34" s="82">
        <f>($AK$3+(O34+X34)*12*7.57%)*SUM(Fasering!$D$5:$D$12)</f>
        <v>3402.146590685602</v>
      </c>
      <c r="AO34" s="5">
        <f>($AK$3+(I34+AA34)*12*7.57%)*SUM(Fasering!$D$5)</f>
        <v>0</v>
      </c>
      <c r="AP34" s="112">
        <f>($AK$3+(J34+AB34)*12*7.57%)*SUM(Fasering!$D$5:$D$7)</f>
        <v>584.06431402253202</v>
      </c>
      <c r="AQ34" s="112">
        <f>($AK$3+(K34+AC34)*12*7.57%)*SUM(Fasering!$D$5:$D$8)</f>
        <v>1012.2630240085854</v>
      </c>
      <c r="AR34" s="9">
        <f>($AK$3+(L34+AD34)*12*7.57%)*SUM(Fasering!$D$5:$D$9)</f>
        <v>1508.3355105741912</v>
      </c>
      <c r="AS34" s="9">
        <f>($AK$3+(M34+AE34)*12*7.57%)*SUM(Fasering!$D$5:$D$10)</f>
        <v>2072.2817737193504</v>
      </c>
      <c r="AT34" s="9">
        <f>($AK$3+(N34+AF34)*12*7.57%)*SUM(Fasering!$D$5:$D$11)</f>
        <v>2702.6053554397681</v>
      </c>
      <c r="AU34" s="82">
        <f>($AK$3+(O34+AG34)*12*7.57%)*SUM(Fasering!$D$5:$D$12)</f>
        <v>3402.146590685602</v>
      </c>
    </row>
    <row r="35" spans="1:47" x14ac:dyDescent="0.3">
      <c r="A35" s="32">
        <f t="shared" si="7"/>
        <v>25</v>
      </c>
      <c r="B35" s="129">
        <v>30792.04</v>
      </c>
      <c r="C35" s="130"/>
      <c r="D35" s="129">
        <f t="shared" si="0"/>
        <v>43115.014407999995</v>
      </c>
      <c r="E35" s="131">
        <f t="shared" si="1"/>
        <v>1068.793289224812</v>
      </c>
      <c r="F35" s="129">
        <f t="shared" si="2"/>
        <v>3592.9178673333336</v>
      </c>
      <c r="G35" s="131">
        <f t="shared" si="8"/>
        <v>89.066107435401022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2334.36795051031</v>
      </c>
      <c r="K35" s="61">
        <f>GEW!$E$12+($F35-GEW!$E$12)*SUM(Fasering!$D$5:$D$8)</f>
        <v>2586.1911541873556</v>
      </c>
      <c r="L35" s="61">
        <f>GEW!$E$12+($F35-GEW!$E$12)*SUM(Fasering!$D$5:$D$9)</f>
        <v>2838.0143578644011</v>
      </c>
      <c r="M35" s="61">
        <f>GEW!$E$12+($F35-GEW!$E$12)*SUM(Fasering!$D$5:$D$10)</f>
        <v>3089.837561541447</v>
      </c>
      <c r="N35" s="61">
        <f>GEW!$E$12+($F35-GEW!$E$12)*SUM(Fasering!$D$5:$D$11)</f>
        <v>3341.0946636562885</v>
      </c>
      <c r="O35" s="73">
        <f>GEW!$E$12+($F35-GEW!$E$12)*SUM(Fasering!$D$5:$D$12)</f>
        <v>3592.917867333334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584.06431402253202</v>
      </c>
      <c r="AJ35" s="112">
        <f>($AK$3+(K35+T35)*12*7.57%)*SUM(Fasering!$D$5:$D$8)</f>
        <v>1012.2630240085854</v>
      </c>
      <c r="AK35" s="9">
        <f>($AK$3+(L35+U35)*12*7.57%)*SUM(Fasering!$D$5:$D$9)</f>
        <v>1508.3355105741912</v>
      </c>
      <c r="AL35" s="9">
        <f>($AK$3+(M35+V35)*12*7.57%)*SUM(Fasering!$D$5:$D$10)</f>
        <v>2072.2817737193504</v>
      </c>
      <c r="AM35" s="9">
        <f>($AK$3+(N35+W35)*12*7.57%)*SUM(Fasering!$D$5:$D$11)</f>
        <v>2702.6053554397681</v>
      </c>
      <c r="AN35" s="82">
        <f>($AK$3+(O35+X35)*12*7.57%)*SUM(Fasering!$D$5:$D$12)</f>
        <v>3402.146590685602</v>
      </c>
      <c r="AO35" s="5">
        <f>($AK$3+(I35+AA35)*12*7.57%)*SUM(Fasering!$D$5)</f>
        <v>0</v>
      </c>
      <c r="AP35" s="112">
        <f>($AK$3+(J35+AB35)*12*7.57%)*SUM(Fasering!$D$5:$D$7)</f>
        <v>584.06431402253202</v>
      </c>
      <c r="AQ35" s="112">
        <f>($AK$3+(K35+AC35)*12*7.57%)*SUM(Fasering!$D$5:$D$8)</f>
        <v>1012.2630240085854</v>
      </c>
      <c r="AR35" s="9">
        <f>($AK$3+(L35+AD35)*12*7.57%)*SUM(Fasering!$D$5:$D$9)</f>
        <v>1508.3355105741912</v>
      </c>
      <c r="AS35" s="9">
        <f>($AK$3+(M35+AE35)*12*7.57%)*SUM(Fasering!$D$5:$D$10)</f>
        <v>2072.2817737193504</v>
      </c>
      <c r="AT35" s="9">
        <f>($AK$3+(N35+AF35)*12*7.57%)*SUM(Fasering!$D$5:$D$11)</f>
        <v>2702.6053554397681</v>
      </c>
      <c r="AU35" s="82">
        <f>($AK$3+(O35+AG35)*12*7.57%)*SUM(Fasering!$D$5:$D$12)</f>
        <v>3402.146590685602</v>
      </c>
    </row>
    <row r="36" spans="1:47" x14ac:dyDescent="0.3">
      <c r="A36" s="32">
        <f t="shared" si="7"/>
        <v>26</v>
      </c>
      <c r="B36" s="129">
        <v>30792.04</v>
      </c>
      <c r="C36" s="130"/>
      <c r="D36" s="129">
        <f t="shared" si="0"/>
        <v>43115.014407999995</v>
      </c>
      <c r="E36" s="131">
        <f t="shared" si="1"/>
        <v>1068.793289224812</v>
      </c>
      <c r="F36" s="129">
        <f t="shared" si="2"/>
        <v>3592.9178673333336</v>
      </c>
      <c r="G36" s="131">
        <f t="shared" si="8"/>
        <v>89.066107435401022</v>
      </c>
      <c r="H36" s="61">
        <f>'L4'!$H$10</f>
        <v>1760.59</v>
      </c>
      <c r="I36" s="61">
        <f>GEW!$E$12+($F36-GEW!$E$12)*SUM(Fasering!$D$5)</f>
        <v>1895.469409333333</v>
      </c>
      <c r="J36" s="61">
        <f>GEW!$E$12+($F36-GEW!$E$12)*SUM(Fasering!$D$5:$D$7)</f>
        <v>2334.36795051031</v>
      </c>
      <c r="K36" s="61">
        <f>GEW!$E$12+($F36-GEW!$E$12)*SUM(Fasering!$D$5:$D$8)</f>
        <v>2586.1911541873556</v>
      </c>
      <c r="L36" s="61">
        <f>GEW!$E$12+($F36-GEW!$E$12)*SUM(Fasering!$D$5:$D$9)</f>
        <v>2838.0143578644011</v>
      </c>
      <c r="M36" s="61">
        <f>GEW!$E$12+($F36-GEW!$E$12)*SUM(Fasering!$D$5:$D$10)</f>
        <v>3089.837561541447</v>
      </c>
      <c r="N36" s="61">
        <f>GEW!$E$12+($F36-GEW!$E$12)*SUM(Fasering!$D$5:$D$11)</f>
        <v>3341.0946636562885</v>
      </c>
      <c r="O36" s="73">
        <f>GEW!$E$12+($F36-GEW!$E$12)*SUM(Fasering!$D$5:$D$12)</f>
        <v>3592.917867333334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5"/>
        <v>0</v>
      </c>
      <c r="Z36" s="131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584.06431402253202</v>
      </c>
      <c r="AJ36" s="112">
        <f>($AK$3+(K36+T36)*12*7.57%)*SUM(Fasering!$D$5:$D$8)</f>
        <v>1012.2630240085854</v>
      </c>
      <c r="AK36" s="9">
        <f>($AK$3+(L36+U36)*12*7.57%)*SUM(Fasering!$D$5:$D$9)</f>
        <v>1508.3355105741912</v>
      </c>
      <c r="AL36" s="9">
        <f>($AK$3+(M36+V36)*12*7.57%)*SUM(Fasering!$D$5:$D$10)</f>
        <v>2072.2817737193504</v>
      </c>
      <c r="AM36" s="9">
        <f>($AK$3+(N36+W36)*12*7.57%)*SUM(Fasering!$D$5:$D$11)</f>
        <v>2702.6053554397681</v>
      </c>
      <c r="AN36" s="82">
        <f>($AK$3+(O36+X36)*12*7.57%)*SUM(Fasering!$D$5:$D$12)</f>
        <v>3402.146590685602</v>
      </c>
      <c r="AO36" s="5">
        <f>($AK$3+(I36+AA36)*12*7.57%)*SUM(Fasering!$D$5)</f>
        <v>0</v>
      </c>
      <c r="AP36" s="112">
        <f>($AK$3+(J36+AB36)*12*7.57%)*SUM(Fasering!$D$5:$D$7)</f>
        <v>584.06431402253202</v>
      </c>
      <c r="AQ36" s="112">
        <f>($AK$3+(K36+AC36)*12*7.57%)*SUM(Fasering!$D$5:$D$8)</f>
        <v>1012.2630240085854</v>
      </c>
      <c r="AR36" s="9">
        <f>($AK$3+(L36+AD36)*12*7.57%)*SUM(Fasering!$D$5:$D$9)</f>
        <v>1508.3355105741912</v>
      </c>
      <c r="AS36" s="9">
        <f>($AK$3+(M36+AE36)*12*7.57%)*SUM(Fasering!$D$5:$D$10)</f>
        <v>2072.2817737193504</v>
      </c>
      <c r="AT36" s="9">
        <f>($AK$3+(N36+AF36)*12*7.57%)*SUM(Fasering!$D$5:$D$11)</f>
        <v>2702.6053554397681</v>
      </c>
      <c r="AU36" s="82">
        <f>($AK$3+(O36+AG36)*12*7.57%)*SUM(Fasering!$D$5:$D$12)</f>
        <v>3402.146590685602</v>
      </c>
    </row>
    <row r="37" spans="1:47" x14ac:dyDescent="0.3">
      <c r="A37" s="32">
        <f t="shared" si="7"/>
        <v>27</v>
      </c>
      <c r="B37" s="129">
        <v>30792.04</v>
      </c>
      <c r="C37" s="130"/>
      <c r="D37" s="129">
        <f t="shared" si="0"/>
        <v>43115.014407999995</v>
      </c>
      <c r="E37" s="131">
        <f t="shared" si="1"/>
        <v>1068.793289224812</v>
      </c>
      <c r="F37" s="129">
        <f t="shared" si="2"/>
        <v>3592.9178673333336</v>
      </c>
      <c r="G37" s="131">
        <f t="shared" si="8"/>
        <v>89.066107435401022</v>
      </c>
      <c r="H37" s="61">
        <f>'L4'!$H$10</f>
        <v>1760.59</v>
      </c>
      <c r="I37" s="61">
        <f>GEW!$E$12+($F37-GEW!$E$12)*SUM(Fasering!$D$5)</f>
        <v>1895.469409333333</v>
      </c>
      <c r="J37" s="61">
        <f>GEW!$E$12+($F37-GEW!$E$12)*SUM(Fasering!$D$5:$D$7)</f>
        <v>2334.36795051031</v>
      </c>
      <c r="K37" s="61">
        <f>GEW!$E$12+($F37-GEW!$E$12)*SUM(Fasering!$D$5:$D$8)</f>
        <v>2586.1911541873556</v>
      </c>
      <c r="L37" s="61">
        <f>GEW!$E$12+($F37-GEW!$E$12)*SUM(Fasering!$D$5:$D$9)</f>
        <v>2838.0143578644011</v>
      </c>
      <c r="M37" s="61">
        <f>GEW!$E$12+($F37-GEW!$E$12)*SUM(Fasering!$D$5:$D$10)</f>
        <v>3089.837561541447</v>
      </c>
      <c r="N37" s="61">
        <f>GEW!$E$12+($F37-GEW!$E$12)*SUM(Fasering!$D$5:$D$11)</f>
        <v>3341.0946636562885</v>
      </c>
      <c r="O37" s="73">
        <f>GEW!$E$12+($F37-GEW!$E$12)*SUM(Fasering!$D$5:$D$12)</f>
        <v>3592.917867333334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5"/>
        <v>0</v>
      </c>
      <c r="Z37" s="131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584.06431402253202</v>
      </c>
      <c r="AJ37" s="112">
        <f>($AK$3+(K37+T37)*12*7.57%)*SUM(Fasering!$D$5:$D$8)</f>
        <v>1012.2630240085854</v>
      </c>
      <c r="AK37" s="9">
        <f>($AK$3+(L37+U37)*12*7.57%)*SUM(Fasering!$D$5:$D$9)</f>
        <v>1508.3355105741912</v>
      </c>
      <c r="AL37" s="9">
        <f>($AK$3+(M37+V37)*12*7.57%)*SUM(Fasering!$D$5:$D$10)</f>
        <v>2072.2817737193504</v>
      </c>
      <c r="AM37" s="9">
        <f>($AK$3+(N37+W37)*12*7.57%)*SUM(Fasering!$D$5:$D$11)</f>
        <v>2702.6053554397681</v>
      </c>
      <c r="AN37" s="82">
        <f>($AK$3+(O37+X37)*12*7.57%)*SUM(Fasering!$D$5:$D$12)</f>
        <v>3402.146590685602</v>
      </c>
      <c r="AO37" s="5">
        <f>($AK$3+(I37+AA37)*12*7.57%)*SUM(Fasering!$D$5)</f>
        <v>0</v>
      </c>
      <c r="AP37" s="112">
        <f>($AK$3+(J37+AB37)*12*7.57%)*SUM(Fasering!$D$5:$D$7)</f>
        <v>584.06431402253202</v>
      </c>
      <c r="AQ37" s="112">
        <f>($AK$3+(K37+AC37)*12*7.57%)*SUM(Fasering!$D$5:$D$8)</f>
        <v>1012.2630240085854</v>
      </c>
      <c r="AR37" s="9">
        <f>($AK$3+(L37+AD37)*12*7.57%)*SUM(Fasering!$D$5:$D$9)</f>
        <v>1508.3355105741912</v>
      </c>
      <c r="AS37" s="9">
        <f>($AK$3+(M37+AE37)*12*7.57%)*SUM(Fasering!$D$5:$D$10)</f>
        <v>2072.2817737193504</v>
      </c>
      <c r="AT37" s="9">
        <f>($AK$3+(N37+AF37)*12*7.57%)*SUM(Fasering!$D$5:$D$11)</f>
        <v>2702.6053554397681</v>
      </c>
      <c r="AU37" s="82">
        <f>($AK$3+(O37+AG37)*12*7.57%)*SUM(Fasering!$D$5:$D$12)</f>
        <v>3402.146590685602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38"/>
  <sheetViews>
    <sheetView topLeftCell="AF1" zoomScale="80" zoomScaleNormal="80" workbookViewId="0">
      <selection activeCell="AQ1" sqref="AQ1:AQ1048576"/>
    </sheetView>
  </sheetViews>
  <sheetFormatPr defaultRowHeight="15" x14ac:dyDescent="0.3"/>
  <cols>
    <col min="1" max="1" width="3.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0" width="11.25" customWidth="1"/>
    <col min="41" max="41" width="11.375" customWidth="1"/>
    <col min="42" max="43" width="11.375" style="76" customWidth="1"/>
    <col min="44" max="45" width="11.375" style="23" customWidth="1"/>
    <col min="46" max="47" width="11.375" customWidth="1"/>
  </cols>
  <sheetData>
    <row r="1" spans="1:47" s="23" customFormat="1" ht="16.5" x14ac:dyDescent="0.3">
      <c r="A1" s="21" t="s">
        <v>60</v>
      </c>
      <c r="B1" s="21" t="s">
        <v>19</v>
      </c>
      <c r="C1" s="21" t="s">
        <v>61</v>
      </c>
      <c r="D1" s="21"/>
      <c r="E1" s="22"/>
      <c r="G1" s="21"/>
      <c r="H1" s="21"/>
      <c r="I1" s="21"/>
      <c r="L1" s="98" t="str">
        <f>D8</f>
        <v>bedragen geldig  voor periode vanaf 10/2021 - let wel: vast bedrag eindejaarspremie = bedrag voor indexatie in november 2021!</v>
      </c>
      <c r="O1" s="24" t="s">
        <v>62</v>
      </c>
      <c r="AJ1" s="76"/>
    </row>
    <row r="2" spans="1:47" s="23" customFormat="1" ht="16.5" x14ac:dyDescent="0.3">
      <c r="A2" s="21"/>
      <c r="B2" s="21"/>
      <c r="C2" s="21"/>
      <c r="D2" s="21"/>
      <c r="E2"/>
      <c r="F2"/>
      <c r="G2"/>
      <c r="H2"/>
      <c r="I2" s="21"/>
      <c r="R2" s="24"/>
      <c r="AH2" s="76" t="str">
        <f>'L4'!$AH$2</f>
        <v xml:space="preserve"> eindejaarspremie (vast geïndexeerd bedrag =  bedrag VOOR indexatie in november 2021!):</v>
      </c>
      <c r="AI2" s="76"/>
      <c r="AK2"/>
      <c r="AL2"/>
    </row>
    <row r="3" spans="1:47" s="23" customFormat="1" ht="16.5" x14ac:dyDescent="0.3">
      <c r="A3" s="21"/>
      <c r="B3" s="21"/>
      <c r="C3" s="21"/>
      <c r="D3" s="21"/>
      <c r="E3"/>
      <c r="F3"/>
      <c r="G3"/>
      <c r="H3"/>
      <c r="I3" s="21"/>
      <c r="N3" s="23" t="s">
        <v>21</v>
      </c>
      <c r="O3" s="68">
        <f>'L4'!O3</f>
        <v>1.4001999999999999</v>
      </c>
      <c r="R3" s="24"/>
      <c r="AH3" s="77" t="s">
        <v>92</v>
      </c>
      <c r="AI3" s="76"/>
      <c r="AK3" s="78">
        <f>'L4'!$AK$3</f>
        <v>138.34</v>
      </c>
    </row>
    <row r="4" spans="1:47" s="23" customFormat="1" ht="16.5" x14ac:dyDescent="0.3">
      <c r="A4" s="21"/>
      <c r="B4"/>
      <c r="C4"/>
      <c r="D4"/>
      <c r="E4"/>
      <c r="F4"/>
      <c r="G4"/>
      <c r="H4"/>
      <c r="I4"/>
      <c r="J4" s="76"/>
      <c r="K4" s="76"/>
      <c r="L4"/>
      <c r="M4"/>
      <c r="V4" s="25"/>
      <c r="AH4" s="77" t="s">
        <v>47</v>
      </c>
      <c r="AI4" s="76"/>
    </row>
    <row r="6" spans="1:47" x14ac:dyDescent="0.3">
      <c r="A6" s="28"/>
      <c r="B6" s="136" t="s">
        <v>22</v>
      </c>
      <c r="C6" s="151"/>
      <c r="D6" s="151"/>
      <c r="E6" s="137"/>
      <c r="F6" s="136" t="s">
        <v>23</v>
      </c>
      <c r="G6" s="137"/>
      <c r="H6" s="148" t="s">
        <v>37</v>
      </c>
      <c r="I6" s="149"/>
      <c r="J6" s="149"/>
      <c r="K6" s="149"/>
      <c r="L6" s="149"/>
      <c r="M6" s="149"/>
      <c r="N6" s="149"/>
      <c r="O6" s="150"/>
      <c r="P6" s="136" t="s">
        <v>24</v>
      </c>
      <c r="Q6" s="139"/>
      <c r="R6" s="148" t="s">
        <v>38</v>
      </c>
      <c r="S6" s="149"/>
      <c r="T6" s="149"/>
      <c r="U6" s="149"/>
      <c r="V6" s="149"/>
      <c r="W6" s="149"/>
      <c r="X6" s="150"/>
      <c r="Y6" s="136" t="s">
        <v>25</v>
      </c>
      <c r="Z6" s="137"/>
      <c r="AA6" s="148" t="s">
        <v>39</v>
      </c>
      <c r="AB6" s="149"/>
      <c r="AC6" s="149"/>
      <c r="AD6" s="149"/>
      <c r="AE6" s="149"/>
      <c r="AF6" s="149"/>
      <c r="AG6" s="150"/>
      <c r="AH6" s="148" t="s">
        <v>99</v>
      </c>
      <c r="AI6" s="149"/>
      <c r="AJ6" s="149"/>
      <c r="AK6" s="149"/>
      <c r="AL6" s="149"/>
      <c r="AM6" s="149"/>
      <c r="AN6" s="150"/>
      <c r="AO6" s="148" t="s">
        <v>100</v>
      </c>
      <c r="AP6" s="149"/>
      <c r="AQ6" s="149"/>
      <c r="AR6" s="149"/>
      <c r="AS6" s="149"/>
      <c r="AT6" s="149"/>
      <c r="AU6" s="150"/>
    </row>
    <row r="7" spans="1:47" x14ac:dyDescent="0.3">
      <c r="A7" s="32"/>
      <c r="B7" s="152">
        <v>1</v>
      </c>
      <c r="C7" s="153"/>
      <c r="D7" s="152"/>
      <c r="E7" s="153"/>
      <c r="F7" s="152"/>
      <c r="G7" s="153"/>
      <c r="H7" s="43" t="s">
        <v>128</v>
      </c>
      <c r="I7" s="43" t="s">
        <v>32</v>
      </c>
      <c r="J7" s="43" t="s">
        <v>33</v>
      </c>
      <c r="K7" s="43" t="s">
        <v>34</v>
      </c>
      <c r="L7" s="43" t="s">
        <v>35</v>
      </c>
      <c r="M7" s="43" t="s">
        <v>36</v>
      </c>
      <c r="N7" s="43" t="s">
        <v>125</v>
      </c>
      <c r="O7" s="106" t="s">
        <v>126</v>
      </c>
      <c r="P7" s="152"/>
      <c r="Q7" s="153"/>
      <c r="R7" s="43" t="s">
        <v>127</v>
      </c>
      <c r="S7" s="43" t="s">
        <v>33</v>
      </c>
      <c r="T7" s="43" t="s">
        <v>34</v>
      </c>
      <c r="U7" s="43" t="s">
        <v>35</v>
      </c>
      <c r="V7" s="43" t="s">
        <v>36</v>
      </c>
      <c r="W7" s="43" t="s">
        <v>125</v>
      </c>
      <c r="X7" s="106" t="s">
        <v>126</v>
      </c>
      <c r="Y7" s="154" t="s">
        <v>27</v>
      </c>
      <c r="Z7" s="153"/>
      <c r="AA7" s="43" t="s">
        <v>127</v>
      </c>
      <c r="AB7" s="43" t="s">
        <v>33</v>
      </c>
      <c r="AC7" s="43" t="s">
        <v>34</v>
      </c>
      <c r="AD7" s="43" t="s">
        <v>35</v>
      </c>
      <c r="AE7" s="43" t="s">
        <v>36</v>
      </c>
      <c r="AF7" s="43" t="s">
        <v>125</v>
      </c>
      <c r="AG7" s="106" t="s">
        <v>126</v>
      </c>
      <c r="AH7" s="43" t="s">
        <v>127</v>
      </c>
      <c r="AI7" s="43" t="s">
        <v>33</v>
      </c>
      <c r="AJ7" s="43" t="s">
        <v>34</v>
      </c>
      <c r="AK7" s="43" t="s">
        <v>35</v>
      </c>
      <c r="AL7" s="43" t="s">
        <v>36</v>
      </c>
      <c r="AM7" s="43" t="s">
        <v>125</v>
      </c>
      <c r="AN7" s="106" t="s">
        <v>126</v>
      </c>
      <c r="AO7" s="43" t="s">
        <v>127</v>
      </c>
      <c r="AP7" s="43" t="s">
        <v>33</v>
      </c>
      <c r="AQ7" s="43" t="s">
        <v>34</v>
      </c>
      <c r="AR7" s="43" t="s">
        <v>35</v>
      </c>
      <c r="AS7" s="43" t="s">
        <v>36</v>
      </c>
      <c r="AT7" s="43" t="s">
        <v>125</v>
      </c>
      <c r="AU7" s="106" t="s">
        <v>126</v>
      </c>
    </row>
    <row r="8" spans="1:47" x14ac:dyDescent="0.3">
      <c r="A8" s="32"/>
      <c r="B8" s="140" t="s">
        <v>30</v>
      </c>
      <c r="C8" s="141"/>
      <c r="D8" s="146" t="str">
        <f>'L4'!$D$8</f>
        <v>bedragen geldig  voor periode vanaf 10/2021 - let wel: vast bedrag eindejaarspremie = bedrag voor indexatie in november 2021!</v>
      </c>
      <c r="E8" s="145"/>
      <c r="F8" s="146" t="str">
        <f>D8</f>
        <v>bedragen geldig  voor periode vanaf 10/2021 - let wel: vast bedrag eindejaarspremie = bedrag voor indexatie in november 2021!</v>
      </c>
      <c r="G8" s="147"/>
      <c r="H8" s="47"/>
      <c r="I8" s="47" t="s">
        <v>101</v>
      </c>
      <c r="J8" s="47" t="s">
        <v>102</v>
      </c>
      <c r="K8" s="47" t="s">
        <v>103</v>
      </c>
      <c r="L8" s="47" t="s">
        <v>103</v>
      </c>
      <c r="M8" s="47" t="s">
        <v>103</v>
      </c>
      <c r="N8" s="47" t="s">
        <v>104</v>
      </c>
      <c r="O8" s="53" t="s">
        <v>103</v>
      </c>
      <c r="P8" s="144"/>
      <c r="Q8" s="145"/>
      <c r="R8" s="47" t="s">
        <v>101</v>
      </c>
      <c r="S8" s="47" t="s">
        <v>102</v>
      </c>
      <c r="T8" s="47" t="s">
        <v>103</v>
      </c>
      <c r="U8" s="47" t="s">
        <v>103</v>
      </c>
      <c r="V8" s="47" t="s">
        <v>103</v>
      </c>
      <c r="W8" s="47" t="s">
        <v>104</v>
      </c>
      <c r="X8" s="53" t="s">
        <v>103</v>
      </c>
      <c r="Y8" s="144"/>
      <c r="Z8" s="145"/>
      <c r="AA8" s="47" t="s">
        <v>101</v>
      </c>
      <c r="AB8" s="47" t="s">
        <v>102</v>
      </c>
      <c r="AC8" s="47" t="s">
        <v>103</v>
      </c>
      <c r="AD8" s="47" t="s">
        <v>103</v>
      </c>
      <c r="AE8" s="47" t="s">
        <v>103</v>
      </c>
      <c r="AF8" s="47" t="s">
        <v>104</v>
      </c>
      <c r="AG8" s="53" t="s">
        <v>103</v>
      </c>
      <c r="AH8" s="47" t="s">
        <v>101</v>
      </c>
      <c r="AI8" s="47" t="s">
        <v>102</v>
      </c>
      <c r="AJ8" s="47" t="s">
        <v>103</v>
      </c>
      <c r="AK8" s="47" t="s">
        <v>103</v>
      </c>
      <c r="AL8" s="47" t="s">
        <v>103</v>
      </c>
      <c r="AM8" s="47" t="s">
        <v>104</v>
      </c>
      <c r="AN8" s="53" t="s">
        <v>103</v>
      </c>
      <c r="AO8" s="47" t="s">
        <v>101</v>
      </c>
      <c r="AP8" s="47" t="s">
        <v>102</v>
      </c>
      <c r="AQ8" s="47" t="s">
        <v>103</v>
      </c>
      <c r="AR8" s="47" t="s">
        <v>103</v>
      </c>
      <c r="AS8" s="47" t="s">
        <v>103</v>
      </c>
      <c r="AT8" s="47" t="s">
        <v>104</v>
      </c>
      <c r="AU8" s="53" t="s">
        <v>103</v>
      </c>
    </row>
    <row r="9" spans="1:47" x14ac:dyDescent="0.3">
      <c r="A9" s="32"/>
      <c r="B9" s="136"/>
      <c r="C9" s="137"/>
      <c r="D9" s="138"/>
      <c r="E9" s="139"/>
      <c r="F9" s="109"/>
      <c r="G9" s="60"/>
      <c r="H9" s="62"/>
      <c r="I9" s="62"/>
      <c r="J9" s="62"/>
      <c r="K9" s="62"/>
      <c r="L9" s="62"/>
      <c r="M9" s="62"/>
      <c r="N9" s="62"/>
      <c r="O9" s="60"/>
      <c r="P9" s="59"/>
      <c r="Q9" s="60"/>
      <c r="R9" s="44"/>
      <c r="S9" s="44"/>
      <c r="T9" s="44"/>
      <c r="U9" s="44"/>
      <c r="V9" s="44"/>
      <c r="W9" s="44"/>
      <c r="X9" s="75"/>
      <c r="Y9" s="59"/>
      <c r="Z9" s="60"/>
      <c r="AA9" s="74"/>
      <c r="AB9" s="44"/>
      <c r="AC9" s="44"/>
      <c r="AD9" s="44"/>
      <c r="AE9" s="44"/>
      <c r="AF9" s="44"/>
      <c r="AG9" s="75"/>
      <c r="AH9" s="79"/>
      <c r="AI9" s="111"/>
      <c r="AJ9" s="111"/>
      <c r="AK9" s="80"/>
      <c r="AL9" s="80"/>
      <c r="AM9" s="80"/>
      <c r="AN9" s="81"/>
      <c r="AO9" s="79"/>
      <c r="AP9" s="111"/>
      <c r="AQ9" s="111"/>
      <c r="AR9" s="80"/>
      <c r="AS9" s="80"/>
      <c r="AT9" s="80"/>
      <c r="AU9" s="81"/>
    </row>
    <row r="10" spans="1:47" x14ac:dyDescent="0.3">
      <c r="A10" s="32">
        <v>0</v>
      </c>
      <c r="B10" s="129">
        <v>15682.44</v>
      </c>
      <c r="C10" s="130"/>
      <c r="D10" s="129">
        <f t="shared" ref="D10:D37" si="0">B10*$O$3</f>
        <v>21958.552487999998</v>
      </c>
      <c r="E10" s="131">
        <f t="shared" ref="E10:E37" si="1">D10/40.3399</f>
        <v>544.3382975168505</v>
      </c>
      <c r="F10" s="134">
        <f t="shared" ref="F10:F37" si="2">B10/12*$O$3</f>
        <v>1829.8793740000001</v>
      </c>
      <c r="G10" s="135"/>
      <c r="H10" s="61">
        <f>'L4'!$H$10</f>
        <v>1760.59</v>
      </c>
      <c r="I10" s="61">
        <f>GEW!$E$12</f>
        <v>1895.469409333333</v>
      </c>
      <c r="J10" s="61">
        <f>GEW!$E$12</f>
        <v>1895.469409333333</v>
      </c>
      <c r="K10" s="61">
        <f>GEW!$E$12</f>
        <v>1895.469409333333</v>
      </c>
      <c r="L10" s="61">
        <f>GEW!$E$12</f>
        <v>1895.469409333333</v>
      </c>
      <c r="M10" s="61">
        <f>GEW!$E$12</f>
        <v>1895.469409333333</v>
      </c>
      <c r="N10" s="61">
        <f>GEW!$E$12</f>
        <v>1895.469409333333</v>
      </c>
      <c r="O10" s="73">
        <f>GEW!$E$12</f>
        <v>1895.469409333333</v>
      </c>
      <c r="P10" s="134">
        <f t="shared" ref="P10:P37" si="3">((B10&lt;19968.2)*913.03+(B10&gt;19968.2)*(B10&lt;20424.71)*(20424.71-B10+456.51)+(B10&gt;20424.71)*(B10&lt;22659.62)*456.51+(B10&gt;22659.62)*(B10&lt;23116.13)*(23116.13-B10))/12*$O$3</f>
        <v>106.53538383333331</v>
      </c>
      <c r="Q10" s="135">
        <f t="shared" ref="Q10:Q37" si="4">P10/40.3399</f>
        <v>2.6409431811514978</v>
      </c>
      <c r="R10" s="45">
        <f>$P10*SUM(Fasering!$D$5)</f>
        <v>0</v>
      </c>
      <c r="S10" s="45">
        <f>$P10*SUM(Fasering!$D$5:$D$7)</f>
        <v>27.546182228868172</v>
      </c>
      <c r="T10" s="45">
        <f>$P10*SUM(Fasering!$D$5:$D$8)</f>
        <v>43.351128491262266</v>
      </c>
      <c r="U10" s="45">
        <f>$P10*SUM(Fasering!$D$5:$D$9)</f>
        <v>59.156074753656362</v>
      </c>
      <c r="V10" s="45">
        <f>$P10*SUM(Fasering!$D$5:$D$10)</f>
        <v>74.961021016050452</v>
      </c>
      <c r="W10" s="45">
        <f>$P10*SUM(Fasering!$D$5:$D$11)</f>
        <v>90.730437570939245</v>
      </c>
      <c r="X10" s="72">
        <f>$P10*SUM(Fasering!$D$5:$D$12)</f>
        <v>106.53538383333334</v>
      </c>
      <c r="Y10" s="134">
        <f t="shared" ref="Y10:Y37" si="5">((B10&lt;19968.2)*456.51+(B10&gt;19968.2)*(B10&lt;20196.46)*(20196.46-B10+228.26)+(B10&gt;20196.46)*(B10&lt;22659.62)*228.26+(B10&gt;22659.62)*(B10&lt;22887.88)*(22887.88-B10))/12*$O$3</f>
        <v>53.267108499999992</v>
      </c>
      <c r="Z10" s="135">
        <f t="shared" ref="Z10:Z37" si="6">Y10/40.3399</f>
        <v>1.320457128054358</v>
      </c>
      <c r="AA10" s="71">
        <f>$Y10*SUM(Fasering!$D$5)</f>
        <v>0</v>
      </c>
      <c r="AB10" s="45">
        <f>$Y10*SUM(Fasering!$D$5:$D$7)</f>
        <v>13.77294026406647</v>
      </c>
      <c r="AC10" s="45">
        <f>$Y10*SUM(Fasering!$D$5:$D$8)</f>
        <v>21.675326843089643</v>
      </c>
      <c r="AD10" s="45">
        <f>$Y10*SUM(Fasering!$D$5:$D$9)</f>
        <v>29.577713422112819</v>
      </c>
      <c r="AE10" s="45">
        <f>$Y10*SUM(Fasering!$D$5:$D$10)</f>
        <v>37.480100001135995</v>
      </c>
      <c r="AF10" s="45">
        <f>$Y10*SUM(Fasering!$D$5:$D$11)</f>
        <v>45.364721920976827</v>
      </c>
      <c r="AG10" s="72">
        <f>$Y10*SUM(Fasering!$D$5:$D$12)</f>
        <v>53.267108500000006</v>
      </c>
      <c r="AH10" s="5">
        <f>($AK$3+(I10+R10)*12*7.57%)*SUM(Fasering!$D$5)</f>
        <v>0</v>
      </c>
      <c r="AI10" s="112">
        <f>($AK$3+(J10+S10)*12*7.57%)*SUM(Fasering!$D$5:$D$7)</f>
        <v>487.44617705583846</v>
      </c>
      <c r="AJ10" s="112">
        <f>($AK$3+(K10+T10)*12*7.57%)*SUM(Fasering!$D$5:$D$8)</f>
        <v>772.96636171813611</v>
      </c>
      <c r="AK10" s="9">
        <f>($AK$3+(L10+U10)*12*7.57%)*SUM(Fasering!$D$5:$D$9)</f>
        <v>1062.7464452928523</v>
      </c>
      <c r="AL10" s="9">
        <f>($AK$3+(M10+V10)*12*7.57%)*SUM(Fasering!$D$5:$D$10)</f>
        <v>1356.7864277799868</v>
      </c>
      <c r="AM10" s="9">
        <f>($AK$3+(N10+W10)*12*7.57%)*SUM(Fasering!$D$5:$D$11)</f>
        <v>1654.4109501041385</v>
      </c>
      <c r="AN10" s="82">
        <f>($AK$3+(O10+X10)*12*7.57%)*SUM(Fasering!$D$5:$D$12)</f>
        <v>1956.9611541126001</v>
      </c>
      <c r="AO10" s="5">
        <f>($AK$3+(I10+AA10)*12*7.57%)*SUM(Fasering!$D$5)</f>
        <v>0</v>
      </c>
      <c r="AP10" s="112">
        <f>($AK$3+(J10+AB10)*12*7.57%)*SUM(Fasering!$D$5:$D$7)</f>
        <v>484.21112819885951</v>
      </c>
      <c r="AQ10" s="112">
        <f>($AK$3+(K10+AC10)*12*7.57%)*SUM(Fasering!$D$5:$D$8)</f>
        <v>764.95403175478339</v>
      </c>
      <c r="AR10" s="9">
        <f>($AK$3+(L10+AD10)*12*7.57%)*SUM(Fasering!$D$5:$D$9)</f>
        <v>1047.826861438554</v>
      </c>
      <c r="AS10" s="9">
        <f>($AK$3+(M10+AE10)*12*7.57%)*SUM(Fasering!$D$5:$D$10)</f>
        <v>1332.8296172501719</v>
      </c>
      <c r="AT10" s="9">
        <f>($AK$3+(N10+AF10)*12*7.57%)*SUM(Fasering!$D$5:$D$11)</f>
        <v>1619.3144328318008</v>
      </c>
      <c r="AU10" s="82">
        <f>($AK$3+(O10+AG10)*12*7.57%)*SUM(Fasering!$D$5:$D$12)</f>
        <v>1908.5722527998</v>
      </c>
    </row>
    <row r="11" spans="1:47" x14ac:dyDescent="0.3">
      <c r="A11" s="32">
        <f t="shared" ref="A11:A37" si="7">+A10+1</f>
        <v>1</v>
      </c>
      <c r="B11" s="129">
        <v>16325.8</v>
      </c>
      <c r="C11" s="130"/>
      <c r="D11" s="129">
        <f t="shared" si="0"/>
        <v>22859.385159999998</v>
      </c>
      <c r="E11" s="131">
        <f t="shared" si="1"/>
        <v>566.66935614614806</v>
      </c>
      <c r="F11" s="134">
        <f t="shared" si="2"/>
        <v>1904.9487633333331</v>
      </c>
      <c r="G11" s="135">
        <f t="shared" ref="G11:G37" si="8">F11/40.3399</f>
        <v>47.222446345512338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1897.9204261063562</v>
      </c>
      <c r="K11" s="61">
        <f>GEW!$E$12+($F11-GEW!$E$12)*SUM(Fasering!$D$5:$D$8)</f>
        <v>1899.3267258274573</v>
      </c>
      <c r="L11" s="61">
        <f>GEW!$E$12+($F11-GEW!$E$12)*SUM(Fasering!$D$5:$D$9)</f>
        <v>1900.7330255485583</v>
      </c>
      <c r="M11" s="61">
        <f>GEW!$E$12+($F11-GEW!$E$12)*SUM(Fasering!$D$5:$D$10)</f>
        <v>1902.1393252696594</v>
      </c>
      <c r="N11" s="61">
        <f>GEW!$E$12+($F11-GEW!$E$12)*SUM(Fasering!$D$5:$D$11)</f>
        <v>1903.542463612232</v>
      </c>
      <c r="O11" s="73">
        <f>GEW!$E$12+($F11-GEW!$E$12)*SUM(Fasering!$D$5:$D$12)</f>
        <v>1904.9487633333331</v>
      </c>
      <c r="P11" s="134">
        <f t="shared" si="3"/>
        <v>106.53538383333331</v>
      </c>
      <c r="Q11" s="135">
        <f t="shared" si="4"/>
        <v>2.6409431811514978</v>
      </c>
      <c r="R11" s="45">
        <f>$P11*SUM(Fasering!$D$5)</f>
        <v>0</v>
      </c>
      <c r="S11" s="45">
        <f>$P11*SUM(Fasering!$D$5:$D$7)</f>
        <v>27.546182228868172</v>
      </c>
      <c r="T11" s="45">
        <f>$P11*SUM(Fasering!$D$5:$D$8)</f>
        <v>43.351128491262266</v>
      </c>
      <c r="U11" s="45">
        <f>$P11*SUM(Fasering!$D$5:$D$9)</f>
        <v>59.156074753656362</v>
      </c>
      <c r="V11" s="45">
        <f>$P11*SUM(Fasering!$D$5:$D$10)</f>
        <v>74.961021016050452</v>
      </c>
      <c r="W11" s="45">
        <f>$P11*SUM(Fasering!$D$5:$D$11)</f>
        <v>90.730437570939245</v>
      </c>
      <c r="X11" s="72">
        <f>$P11*SUM(Fasering!$D$5:$D$12)</f>
        <v>106.53538383333334</v>
      </c>
      <c r="Y11" s="134">
        <f t="shared" si="5"/>
        <v>53.267108499999992</v>
      </c>
      <c r="Z11" s="135">
        <f t="shared" si="6"/>
        <v>1.320457128054358</v>
      </c>
      <c r="AA11" s="71">
        <f>$Y11*SUM(Fasering!$D$5)</f>
        <v>0</v>
      </c>
      <c r="AB11" s="45">
        <f>$Y11*SUM(Fasering!$D$5:$D$7)</f>
        <v>13.77294026406647</v>
      </c>
      <c r="AC11" s="45">
        <f>$Y11*SUM(Fasering!$D$5:$D$8)</f>
        <v>21.675326843089643</v>
      </c>
      <c r="AD11" s="45">
        <f>$Y11*SUM(Fasering!$D$5:$D$9)</f>
        <v>29.577713422112819</v>
      </c>
      <c r="AE11" s="45">
        <f>$Y11*SUM(Fasering!$D$5:$D$10)</f>
        <v>37.480100001135995</v>
      </c>
      <c r="AF11" s="45">
        <f>$Y11*SUM(Fasering!$D$5:$D$11)</f>
        <v>45.364721920976827</v>
      </c>
      <c r="AG11" s="72">
        <f>$Y11*SUM(Fasering!$D$5:$D$12)</f>
        <v>53.267108500000006</v>
      </c>
      <c r="AH11" s="5">
        <f>($AK$3+(I11+R11)*12*7.57%)*SUM(Fasering!$D$5)</f>
        <v>0</v>
      </c>
      <c r="AI11" s="112">
        <f>($AK$3+(J11+S11)*12*7.57%)*SUM(Fasering!$D$5:$D$7)</f>
        <v>488.02187005754922</v>
      </c>
      <c r="AJ11" s="112">
        <f>($AK$3+(K11+T11)*12*7.57%)*SUM(Fasering!$D$5:$D$8)</f>
        <v>774.39219560542006</v>
      </c>
      <c r="AK11" s="9">
        <f>($AK$3+(L11+U11)*12*7.57%)*SUM(Fasering!$D$5:$D$9)</f>
        <v>1065.4014592951376</v>
      </c>
      <c r="AL11" s="9">
        <f>($AK$3+(M11+V11)*12*7.57%)*SUM(Fasering!$D$5:$D$10)</f>
        <v>1361.0496611267017</v>
      </c>
      <c r="AM11" s="9">
        <f>($AK$3+(N11+W11)*12*7.57%)*SUM(Fasering!$D$5:$D$11)</f>
        <v>1660.656549559156</v>
      </c>
      <c r="AN11" s="82">
        <f>($AK$3+(O11+X11)*12*7.57%)*SUM(Fasering!$D$5:$D$12)</f>
        <v>1965.5721992862004</v>
      </c>
      <c r="AO11" s="5">
        <f>($AK$3+(I11+AA11)*12*7.57%)*SUM(Fasering!$D$5)</f>
        <v>0</v>
      </c>
      <c r="AP11" s="112">
        <f>($AK$3+(J11+AB11)*12*7.57%)*SUM(Fasering!$D$5:$D$7)</f>
        <v>484.78682120057033</v>
      </c>
      <c r="AQ11" s="112">
        <f>($AK$3+(K11+AC11)*12*7.57%)*SUM(Fasering!$D$5:$D$8)</f>
        <v>766.37986564206722</v>
      </c>
      <c r="AR11" s="9">
        <f>($AK$3+(L11+AD11)*12*7.57%)*SUM(Fasering!$D$5:$D$9)</f>
        <v>1050.4818754408391</v>
      </c>
      <c r="AS11" s="9">
        <f>($AK$3+(M11+AE11)*12*7.57%)*SUM(Fasering!$D$5:$D$10)</f>
        <v>1337.0928505968864</v>
      </c>
      <c r="AT11" s="9">
        <f>($AK$3+(N11+AF11)*12*7.57%)*SUM(Fasering!$D$5:$D$11)</f>
        <v>1625.5600322868186</v>
      </c>
      <c r="AU11" s="82">
        <f>($AK$3+(O11+AG11)*12*7.57%)*SUM(Fasering!$D$5:$D$12)</f>
        <v>1917.1832979734002</v>
      </c>
    </row>
    <row r="12" spans="1:47" x14ac:dyDescent="0.3">
      <c r="A12" s="32">
        <f t="shared" si="7"/>
        <v>2</v>
      </c>
      <c r="B12" s="129">
        <v>16969.169999999998</v>
      </c>
      <c r="C12" s="130"/>
      <c r="D12" s="129">
        <f t="shared" si="0"/>
        <v>23760.231833999995</v>
      </c>
      <c r="E12" s="131">
        <f t="shared" si="1"/>
        <v>589.00076187595891</v>
      </c>
      <c r="F12" s="134">
        <f t="shared" si="2"/>
        <v>1980.0193194999997</v>
      </c>
      <c r="G12" s="135">
        <f t="shared" si="8"/>
        <v>49.083396822996576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1917.3309463089638</v>
      </c>
      <c r="K12" s="61">
        <f>GEW!$E$12+($F12-GEW!$E$12)*SUM(Fasering!$D$5:$D$8)</f>
        <v>1929.8742604510987</v>
      </c>
      <c r="L12" s="61">
        <f>GEW!$E$12+($F12-GEW!$E$12)*SUM(Fasering!$D$5:$D$9)</f>
        <v>1942.4175745932334</v>
      </c>
      <c r="M12" s="61">
        <f>GEW!$E$12+($F12-GEW!$E$12)*SUM(Fasering!$D$5:$D$10)</f>
        <v>1954.9608887353684</v>
      </c>
      <c r="N12" s="61">
        <f>GEW!$E$12+($F12-GEW!$E$12)*SUM(Fasering!$D$5:$D$11)</f>
        <v>1967.4760053578648</v>
      </c>
      <c r="O12" s="73">
        <f>GEW!$E$12+($F12-GEW!$E$12)*SUM(Fasering!$D$5:$D$12)</f>
        <v>1980.0193194999997</v>
      </c>
      <c r="P12" s="134">
        <f t="shared" si="3"/>
        <v>106.53538383333331</v>
      </c>
      <c r="Q12" s="135">
        <f t="shared" si="4"/>
        <v>2.6409431811514978</v>
      </c>
      <c r="R12" s="45">
        <f>$P12*SUM(Fasering!$D$5)</f>
        <v>0</v>
      </c>
      <c r="S12" s="45">
        <f>$P12*SUM(Fasering!$D$5:$D$7)</f>
        <v>27.546182228868172</v>
      </c>
      <c r="T12" s="45">
        <f>$P12*SUM(Fasering!$D$5:$D$8)</f>
        <v>43.351128491262266</v>
      </c>
      <c r="U12" s="45">
        <f>$P12*SUM(Fasering!$D$5:$D$9)</f>
        <v>59.156074753656362</v>
      </c>
      <c r="V12" s="45">
        <f>$P12*SUM(Fasering!$D$5:$D$10)</f>
        <v>74.961021016050452</v>
      </c>
      <c r="W12" s="45">
        <f>$P12*SUM(Fasering!$D$5:$D$11)</f>
        <v>90.730437570939245</v>
      </c>
      <c r="X12" s="72">
        <f>$P12*SUM(Fasering!$D$5:$D$12)</f>
        <v>106.53538383333334</v>
      </c>
      <c r="Y12" s="134">
        <f t="shared" si="5"/>
        <v>53.267108499999992</v>
      </c>
      <c r="Z12" s="135">
        <f t="shared" si="6"/>
        <v>1.320457128054358</v>
      </c>
      <c r="AA12" s="71">
        <f>$Y12*SUM(Fasering!$D$5)</f>
        <v>0</v>
      </c>
      <c r="AB12" s="45">
        <f>$Y12*SUM(Fasering!$D$5:$D$7)</f>
        <v>13.77294026406647</v>
      </c>
      <c r="AC12" s="45">
        <f>$Y12*SUM(Fasering!$D$5:$D$8)</f>
        <v>21.675326843089643</v>
      </c>
      <c r="AD12" s="45">
        <f>$Y12*SUM(Fasering!$D$5:$D$9)</f>
        <v>29.577713422112819</v>
      </c>
      <c r="AE12" s="45">
        <f>$Y12*SUM(Fasering!$D$5:$D$10)</f>
        <v>37.480100001135995</v>
      </c>
      <c r="AF12" s="45">
        <f>$Y12*SUM(Fasering!$D$5:$D$11)</f>
        <v>45.364721920976827</v>
      </c>
      <c r="AG12" s="72">
        <f>$Y12*SUM(Fasering!$D$5:$D$12)</f>
        <v>53.267108500000006</v>
      </c>
      <c r="AH12" s="5">
        <f>($AK$3+(I12+R12)*12*7.57%)*SUM(Fasering!$D$5)</f>
        <v>0</v>
      </c>
      <c r="AI12" s="112">
        <f>($AK$3+(J12+S12)*12*7.57%)*SUM(Fasering!$D$5:$D$7)</f>
        <v>492.58099864581357</v>
      </c>
      <c r="AJ12" s="112">
        <f>($AK$3+(K12+T12)*12*7.57%)*SUM(Fasering!$D$5:$D$8)</f>
        <v>785.68390840775567</v>
      </c>
      <c r="AK12" s="9">
        <f>($AK$3+(L12+U12)*12*7.57%)*SUM(Fasering!$D$5:$D$9)</f>
        <v>1086.4275099924557</v>
      </c>
      <c r="AL12" s="9">
        <f>($AK$3+(M12+V12)*12*7.57%)*SUM(Fasering!$D$5:$D$10)</f>
        <v>1394.8118033999144</v>
      </c>
      <c r="AM12" s="9">
        <f>($AK$3+(N12+W12)*12*7.57%)*SUM(Fasering!$D$5:$D$11)</f>
        <v>1710.1177918212775</v>
      </c>
      <c r="AN12" s="82">
        <f>($AK$3+(O12+X12)*12*7.57%)*SUM(Fasering!$D$5:$D$12)</f>
        <v>2033.7662925080003</v>
      </c>
      <c r="AO12" s="5">
        <f>($AK$3+(I12+AA12)*12*7.57%)*SUM(Fasering!$D$5)</f>
        <v>0</v>
      </c>
      <c r="AP12" s="112">
        <f>($AK$3+(J12+AB12)*12*7.57%)*SUM(Fasering!$D$5:$D$7)</f>
        <v>489.34594978883473</v>
      </c>
      <c r="AQ12" s="112">
        <f>($AK$3+(K12+AC12)*12*7.57%)*SUM(Fasering!$D$5:$D$8)</f>
        <v>777.67157844440283</v>
      </c>
      <c r="AR12" s="9">
        <f>($AK$3+(L12+AD12)*12*7.57%)*SUM(Fasering!$D$5:$D$9)</f>
        <v>1071.5079261381577</v>
      </c>
      <c r="AS12" s="9">
        <f>($AK$3+(M12+AE12)*12*7.57%)*SUM(Fasering!$D$5:$D$10)</f>
        <v>1370.8549928700993</v>
      </c>
      <c r="AT12" s="9">
        <f>($AK$3+(N12+AF12)*12*7.57%)*SUM(Fasering!$D$5:$D$11)</f>
        <v>1675.0212745489398</v>
      </c>
      <c r="AU12" s="82">
        <f>($AK$3+(O12+AG12)*12*7.57%)*SUM(Fasering!$D$5:$D$12)</f>
        <v>1985.3773911952003</v>
      </c>
    </row>
    <row r="13" spans="1:47" x14ac:dyDescent="0.3">
      <c r="A13" s="32">
        <f t="shared" si="7"/>
        <v>3</v>
      </c>
      <c r="B13" s="129">
        <v>17612.560000000001</v>
      </c>
      <c r="C13" s="130"/>
      <c r="D13" s="129">
        <f t="shared" si="0"/>
        <v>24661.106511999998</v>
      </c>
      <c r="E13" s="131">
        <f t="shared" si="1"/>
        <v>611.3328618067967</v>
      </c>
      <c r="F13" s="134">
        <f t="shared" si="2"/>
        <v>2055.0922093333334</v>
      </c>
      <c r="G13" s="135">
        <f t="shared" si="8"/>
        <v>50.944405150566396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1936.7420699130421</v>
      </c>
      <c r="K13" s="61">
        <f>GEW!$E$12+($F13-GEW!$E$12)*SUM(Fasering!$D$5:$D$8)</f>
        <v>1960.4227446849063</v>
      </c>
      <c r="L13" s="61">
        <f>GEW!$E$12+($F13-GEW!$E$12)*SUM(Fasering!$D$5:$D$9)</f>
        <v>1984.1034194567706</v>
      </c>
      <c r="M13" s="61">
        <f>GEW!$E$12+($F13-GEW!$E$12)*SUM(Fasering!$D$5:$D$10)</f>
        <v>2007.7840942286348</v>
      </c>
      <c r="N13" s="61">
        <f>GEW!$E$12+($F13-GEW!$E$12)*SUM(Fasering!$D$5:$D$11)</f>
        <v>2031.4115345614691</v>
      </c>
      <c r="O13" s="73">
        <f>GEW!$E$12+($F13-GEW!$E$12)*SUM(Fasering!$D$5:$D$12)</f>
        <v>2055.0922093333334</v>
      </c>
      <c r="P13" s="134">
        <f t="shared" si="3"/>
        <v>106.53538383333331</v>
      </c>
      <c r="Q13" s="135">
        <f t="shared" si="4"/>
        <v>2.6409431811514978</v>
      </c>
      <c r="R13" s="45">
        <f>$P13*SUM(Fasering!$D$5)</f>
        <v>0</v>
      </c>
      <c r="S13" s="45">
        <f>$P13*SUM(Fasering!$D$5:$D$7)</f>
        <v>27.546182228868172</v>
      </c>
      <c r="T13" s="45">
        <f>$P13*SUM(Fasering!$D$5:$D$8)</f>
        <v>43.351128491262266</v>
      </c>
      <c r="U13" s="45">
        <f>$P13*SUM(Fasering!$D$5:$D$9)</f>
        <v>59.156074753656362</v>
      </c>
      <c r="V13" s="45">
        <f>$P13*SUM(Fasering!$D$5:$D$10)</f>
        <v>74.961021016050452</v>
      </c>
      <c r="W13" s="45">
        <f>$P13*SUM(Fasering!$D$5:$D$11)</f>
        <v>90.730437570939245</v>
      </c>
      <c r="X13" s="72">
        <f>$P13*SUM(Fasering!$D$5:$D$12)</f>
        <v>106.53538383333334</v>
      </c>
      <c r="Y13" s="134">
        <f t="shared" si="5"/>
        <v>53.267108499999992</v>
      </c>
      <c r="Z13" s="135">
        <f t="shared" si="6"/>
        <v>1.320457128054358</v>
      </c>
      <c r="AA13" s="71">
        <f>$Y13*SUM(Fasering!$D$5)</f>
        <v>0</v>
      </c>
      <c r="AB13" s="45">
        <f>$Y13*SUM(Fasering!$D$5:$D$7)</f>
        <v>13.77294026406647</v>
      </c>
      <c r="AC13" s="45">
        <f>$Y13*SUM(Fasering!$D$5:$D$8)</f>
        <v>21.675326843089643</v>
      </c>
      <c r="AD13" s="45">
        <f>$Y13*SUM(Fasering!$D$5:$D$9)</f>
        <v>29.577713422112819</v>
      </c>
      <c r="AE13" s="45">
        <f>$Y13*SUM(Fasering!$D$5:$D$10)</f>
        <v>37.480100001135995</v>
      </c>
      <c r="AF13" s="45">
        <f>$Y13*SUM(Fasering!$D$5:$D$11)</f>
        <v>45.364721920976827</v>
      </c>
      <c r="AG13" s="72">
        <f>$Y13*SUM(Fasering!$D$5:$D$12)</f>
        <v>53.267108500000006</v>
      </c>
      <c r="AH13" s="5">
        <f>($AK$3+(I13+R13)*12*7.57%)*SUM(Fasering!$D$5)</f>
        <v>0</v>
      </c>
      <c r="AI13" s="112">
        <f>($AK$3+(J13+S13)*12*7.57%)*SUM(Fasering!$D$5:$D$7)</f>
        <v>497.14026896056777</v>
      </c>
      <c r="AJ13" s="112">
        <f>($AK$3+(K13+T13)*12*7.57%)*SUM(Fasering!$D$5:$D$8)</f>
        <v>796.97597222778893</v>
      </c>
      <c r="AK13" s="9">
        <f>($AK$3+(L13+U13)*12*7.57%)*SUM(Fasering!$D$5:$D$9)</f>
        <v>1107.4542143121287</v>
      </c>
      <c r="AL13" s="9">
        <f>($AK$3+(M13+V13)*12*7.57%)*SUM(Fasering!$D$5:$D$10)</f>
        <v>1428.5749952135873</v>
      </c>
      <c r="AM13" s="9">
        <f>($AK$3+(N13+W13)*12*7.57%)*SUM(Fasering!$D$5:$D$11)</f>
        <v>1759.5805716509658</v>
      </c>
      <c r="AN13" s="82">
        <f>($AK$3+(O13+X13)*12*7.57%)*SUM(Fasering!$D$5:$D$12)</f>
        <v>2101.9625056326008</v>
      </c>
      <c r="AO13" s="5">
        <f>($AK$3+(I13+AA13)*12*7.57%)*SUM(Fasering!$D$5)</f>
        <v>0</v>
      </c>
      <c r="AP13" s="112">
        <f>($AK$3+(J13+AB13)*12*7.57%)*SUM(Fasering!$D$5:$D$7)</f>
        <v>493.90522010358893</v>
      </c>
      <c r="AQ13" s="112">
        <f>($AK$3+(K13+AC13)*12*7.57%)*SUM(Fasering!$D$5:$D$8)</f>
        <v>788.96364226443609</v>
      </c>
      <c r="AR13" s="9">
        <f>($AK$3+(L13+AD13)*12*7.57%)*SUM(Fasering!$D$5:$D$9)</f>
        <v>1092.5346304578304</v>
      </c>
      <c r="AS13" s="9">
        <f>($AK$3+(M13+AE13)*12*7.57%)*SUM(Fasering!$D$5:$D$10)</f>
        <v>1404.6181846837721</v>
      </c>
      <c r="AT13" s="9">
        <f>($AK$3+(N13+AF13)*12*7.57%)*SUM(Fasering!$D$5:$D$11)</f>
        <v>1724.4840543786283</v>
      </c>
      <c r="AU13" s="82">
        <f>($AK$3+(O13+AG13)*12*7.57%)*SUM(Fasering!$D$5:$D$12)</f>
        <v>2053.5736043198008</v>
      </c>
    </row>
    <row r="14" spans="1:47" x14ac:dyDescent="0.3">
      <c r="A14" s="32">
        <f t="shared" si="7"/>
        <v>4</v>
      </c>
      <c r="B14" s="129">
        <v>18255.93</v>
      </c>
      <c r="C14" s="130"/>
      <c r="D14" s="129">
        <f t="shared" si="0"/>
        <v>25561.953185999999</v>
      </c>
      <c r="E14" s="131">
        <f t="shared" si="1"/>
        <v>633.66426753660767</v>
      </c>
      <c r="F14" s="134">
        <f t="shared" si="2"/>
        <v>2130.1627654999998</v>
      </c>
      <c r="G14" s="135">
        <f t="shared" si="8"/>
        <v>52.805355628050634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1956.1525901156497</v>
      </c>
      <c r="K14" s="61">
        <f>GEW!$E$12+($F14-GEW!$E$12)*SUM(Fasering!$D$5:$D$8)</f>
        <v>1990.9702793085476</v>
      </c>
      <c r="L14" s="61">
        <f>GEW!$E$12+($F14-GEW!$E$12)*SUM(Fasering!$D$5:$D$9)</f>
        <v>2025.7879685014457</v>
      </c>
      <c r="M14" s="61">
        <f>GEW!$E$12+($F14-GEW!$E$12)*SUM(Fasering!$D$5:$D$10)</f>
        <v>2060.6056576943438</v>
      </c>
      <c r="N14" s="61">
        <f>GEW!$E$12+($F14-GEW!$E$12)*SUM(Fasering!$D$5:$D$11)</f>
        <v>2095.3450763071019</v>
      </c>
      <c r="O14" s="73">
        <f>GEW!$E$12+($F14-GEW!$E$12)*SUM(Fasering!$D$5:$D$12)</f>
        <v>2130.1627654999998</v>
      </c>
      <c r="P14" s="134">
        <f t="shared" si="3"/>
        <v>106.53538383333331</v>
      </c>
      <c r="Q14" s="135">
        <f t="shared" si="4"/>
        <v>2.6409431811514978</v>
      </c>
      <c r="R14" s="45">
        <f>$P14*SUM(Fasering!$D$5)</f>
        <v>0</v>
      </c>
      <c r="S14" s="45">
        <f>$P14*SUM(Fasering!$D$5:$D$7)</f>
        <v>27.546182228868172</v>
      </c>
      <c r="T14" s="45">
        <f>$P14*SUM(Fasering!$D$5:$D$8)</f>
        <v>43.351128491262266</v>
      </c>
      <c r="U14" s="45">
        <f>$P14*SUM(Fasering!$D$5:$D$9)</f>
        <v>59.156074753656362</v>
      </c>
      <c r="V14" s="45">
        <f>$P14*SUM(Fasering!$D$5:$D$10)</f>
        <v>74.961021016050452</v>
      </c>
      <c r="W14" s="45">
        <f>$P14*SUM(Fasering!$D$5:$D$11)</f>
        <v>90.730437570939245</v>
      </c>
      <c r="X14" s="72">
        <f>$P14*SUM(Fasering!$D$5:$D$12)</f>
        <v>106.53538383333334</v>
      </c>
      <c r="Y14" s="134">
        <f t="shared" si="5"/>
        <v>53.267108499999992</v>
      </c>
      <c r="Z14" s="135">
        <f t="shared" si="6"/>
        <v>1.320457128054358</v>
      </c>
      <c r="AA14" s="71">
        <f>$Y14*SUM(Fasering!$D$5)</f>
        <v>0</v>
      </c>
      <c r="AB14" s="45">
        <f>$Y14*SUM(Fasering!$D$5:$D$7)</f>
        <v>13.77294026406647</v>
      </c>
      <c r="AC14" s="45">
        <f>$Y14*SUM(Fasering!$D$5:$D$8)</f>
        <v>21.675326843089643</v>
      </c>
      <c r="AD14" s="45">
        <f>$Y14*SUM(Fasering!$D$5:$D$9)</f>
        <v>29.577713422112819</v>
      </c>
      <c r="AE14" s="45">
        <f>$Y14*SUM(Fasering!$D$5:$D$10)</f>
        <v>37.480100001135995</v>
      </c>
      <c r="AF14" s="45">
        <f>$Y14*SUM(Fasering!$D$5:$D$11)</f>
        <v>45.364721920976827</v>
      </c>
      <c r="AG14" s="72">
        <f>$Y14*SUM(Fasering!$D$5:$D$12)</f>
        <v>53.267108500000006</v>
      </c>
      <c r="AH14" s="5">
        <f>($AK$3+(I14+R14)*12*7.57%)*SUM(Fasering!$D$5)</f>
        <v>0</v>
      </c>
      <c r="AI14" s="112">
        <f>($AK$3+(J14+S14)*12*7.57%)*SUM(Fasering!$D$5:$D$7)</f>
        <v>501.69939754883217</v>
      </c>
      <c r="AJ14" s="112">
        <f>($AK$3+(K14+T14)*12*7.57%)*SUM(Fasering!$D$5:$D$8)</f>
        <v>808.26768503012443</v>
      </c>
      <c r="AK14" s="9">
        <f>($AK$3+(L14+U14)*12*7.57%)*SUM(Fasering!$D$5:$D$9)</f>
        <v>1128.4802650094471</v>
      </c>
      <c r="AL14" s="9">
        <f>($AK$3+(M14+V14)*12*7.57%)*SUM(Fasering!$D$5:$D$10)</f>
        <v>1462.3371374868002</v>
      </c>
      <c r="AM14" s="9">
        <f>($AK$3+(N14+W14)*12*7.57%)*SUM(Fasering!$D$5:$D$11)</f>
        <v>1809.0418139130873</v>
      </c>
      <c r="AN14" s="82">
        <f>($AK$3+(O14+X14)*12*7.57%)*SUM(Fasering!$D$5:$D$12)</f>
        <v>2170.1565988544007</v>
      </c>
      <c r="AO14" s="5">
        <f>($AK$3+(I14+AA14)*12*7.57%)*SUM(Fasering!$D$5)</f>
        <v>0</v>
      </c>
      <c r="AP14" s="112">
        <f>($AK$3+(J14+AB14)*12*7.57%)*SUM(Fasering!$D$5:$D$7)</f>
        <v>498.46434869185327</v>
      </c>
      <c r="AQ14" s="112">
        <f>($AK$3+(K14+AC14)*12*7.57%)*SUM(Fasering!$D$5:$D$8)</f>
        <v>800.2553550667717</v>
      </c>
      <c r="AR14" s="9">
        <f>($AK$3+(L14+AD14)*12*7.57%)*SUM(Fasering!$D$5:$D$9)</f>
        <v>1113.5606811551488</v>
      </c>
      <c r="AS14" s="9">
        <f>($AK$3+(M14+AE14)*12*7.57%)*SUM(Fasering!$D$5:$D$10)</f>
        <v>1438.3803269569851</v>
      </c>
      <c r="AT14" s="9">
        <f>($AK$3+(N14+AF14)*12*7.57%)*SUM(Fasering!$D$5:$D$11)</f>
        <v>1773.9452966407498</v>
      </c>
      <c r="AU14" s="82">
        <f>($AK$3+(O14+AG14)*12*7.57%)*SUM(Fasering!$D$5:$D$12)</f>
        <v>2121.7676975416007</v>
      </c>
    </row>
    <row r="15" spans="1:47" x14ac:dyDescent="0.3">
      <c r="A15" s="32">
        <f t="shared" si="7"/>
        <v>5</v>
      </c>
      <c r="B15" s="129">
        <v>18255.93</v>
      </c>
      <c r="C15" s="130"/>
      <c r="D15" s="129">
        <f t="shared" si="0"/>
        <v>25561.953185999999</v>
      </c>
      <c r="E15" s="131">
        <f t="shared" si="1"/>
        <v>633.66426753660767</v>
      </c>
      <c r="F15" s="134">
        <f t="shared" si="2"/>
        <v>2130.1627654999998</v>
      </c>
      <c r="G15" s="135">
        <f t="shared" si="8"/>
        <v>52.805355628050634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1956.1525901156497</v>
      </c>
      <c r="K15" s="61">
        <f>GEW!$E$12+($F15-GEW!$E$12)*SUM(Fasering!$D$5:$D$8)</f>
        <v>1990.9702793085476</v>
      </c>
      <c r="L15" s="61">
        <f>GEW!$E$12+($F15-GEW!$E$12)*SUM(Fasering!$D$5:$D$9)</f>
        <v>2025.7879685014457</v>
      </c>
      <c r="M15" s="61">
        <f>GEW!$E$12+($F15-GEW!$E$12)*SUM(Fasering!$D$5:$D$10)</f>
        <v>2060.6056576943438</v>
      </c>
      <c r="N15" s="61">
        <f>GEW!$E$12+($F15-GEW!$E$12)*SUM(Fasering!$D$5:$D$11)</f>
        <v>2095.3450763071019</v>
      </c>
      <c r="O15" s="73">
        <f>GEW!$E$12+($F15-GEW!$E$12)*SUM(Fasering!$D$5:$D$12)</f>
        <v>2130.1627654999998</v>
      </c>
      <c r="P15" s="134">
        <f t="shared" si="3"/>
        <v>106.53538383333331</v>
      </c>
      <c r="Q15" s="135">
        <f t="shared" si="4"/>
        <v>2.6409431811514978</v>
      </c>
      <c r="R15" s="45">
        <f>$P15*SUM(Fasering!$D$5)</f>
        <v>0</v>
      </c>
      <c r="S15" s="45">
        <f>$P15*SUM(Fasering!$D$5:$D$7)</f>
        <v>27.546182228868172</v>
      </c>
      <c r="T15" s="45">
        <f>$P15*SUM(Fasering!$D$5:$D$8)</f>
        <v>43.351128491262266</v>
      </c>
      <c r="U15" s="45">
        <f>$P15*SUM(Fasering!$D$5:$D$9)</f>
        <v>59.156074753656362</v>
      </c>
      <c r="V15" s="45">
        <f>$P15*SUM(Fasering!$D$5:$D$10)</f>
        <v>74.961021016050452</v>
      </c>
      <c r="W15" s="45">
        <f>$P15*SUM(Fasering!$D$5:$D$11)</f>
        <v>90.730437570939245</v>
      </c>
      <c r="X15" s="72">
        <f>$P15*SUM(Fasering!$D$5:$D$12)</f>
        <v>106.53538383333334</v>
      </c>
      <c r="Y15" s="134">
        <f t="shared" si="5"/>
        <v>53.267108499999992</v>
      </c>
      <c r="Z15" s="135">
        <f t="shared" si="6"/>
        <v>1.320457128054358</v>
      </c>
      <c r="AA15" s="71">
        <f>$Y15*SUM(Fasering!$D$5)</f>
        <v>0</v>
      </c>
      <c r="AB15" s="45">
        <f>$Y15*SUM(Fasering!$D$5:$D$7)</f>
        <v>13.77294026406647</v>
      </c>
      <c r="AC15" s="45">
        <f>$Y15*SUM(Fasering!$D$5:$D$8)</f>
        <v>21.675326843089643</v>
      </c>
      <c r="AD15" s="45">
        <f>$Y15*SUM(Fasering!$D$5:$D$9)</f>
        <v>29.577713422112819</v>
      </c>
      <c r="AE15" s="45">
        <f>$Y15*SUM(Fasering!$D$5:$D$10)</f>
        <v>37.480100001135995</v>
      </c>
      <c r="AF15" s="45">
        <f>$Y15*SUM(Fasering!$D$5:$D$11)</f>
        <v>45.364721920976827</v>
      </c>
      <c r="AG15" s="72">
        <f>$Y15*SUM(Fasering!$D$5:$D$12)</f>
        <v>53.267108500000006</v>
      </c>
      <c r="AH15" s="5">
        <f>($AK$3+(I15+R15)*12*7.57%)*SUM(Fasering!$D$5)</f>
        <v>0</v>
      </c>
      <c r="AI15" s="112">
        <f>($AK$3+(J15+S15)*12*7.57%)*SUM(Fasering!$D$5:$D$7)</f>
        <v>501.69939754883217</v>
      </c>
      <c r="AJ15" s="112">
        <f>($AK$3+(K15+T15)*12*7.57%)*SUM(Fasering!$D$5:$D$8)</f>
        <v>808.26768503012443</v>
      </c>
      <c r="AK15" s="9">
        <f>($AK$3+(L15+U15)*12*7.57%)*SUM(Fasering!$D$5:$D$9)</f>
        <v>1128.4802650094471</v>
      </c>
      <c r="AL15" s="9">
        <f>($AK$3+(M15+V15)*12*7.57%)*SUM(Fasering!$D$5:$D$10)</f>
        <v>1462.3371374868002</v>
      </c>
      <c r="AM15" s="9">
        <f>($AK$3+(N15+W15)*12*7.57%)*SUM(Fasering!$D$5:$D$11)</f>
        <v>1809.0418139130873</v>
      </c>
      <c r="AN15" s="82">
        <f>($AK$3+(O15+X15)*12*7.57%)*SUM(Fasering!$D$5:$D$12)</f>
        <v>2170.1565988544007</v>
      </c>
      <c r="AO15" s="5">
        <f>($AK$3+(I15+AA15)*12*7.57%)*SUM(Fasering!$D$5)</f>
        <v>0</v>
      </c>
      <c r="AP15" s="112">
        <f>($AK$3+(J15+AB15)*12*7.57%)*SUM(Fasering!$D$5:$D$7)</f>
        <v>498.46434869185327</v>
      </c>
      <c r="AQ15" s="112">
        <f>($AK$3+(K15+AC15)*12*7.57%)*SUM(Fasering!$D$5:$D$8)</f>
        <v>800.2553550667717</v>
      </c>
      <c r="AR15" s="9">
        <f>($AK$3+(L15+AD15)*12*7.57%)*SUM(Fasering!$D$5:$D$9)</f>
        <v>1113.5606811551488</v>
      </c>
      <c r="AS15" s="9">
        <f>($AK$3+(M15+AE15)*12*7.57%)*SUM(Fasering!$D$5:$D$10)</f>
        <v>1438.3803269569851</v>
      </c>
      <c r="AT15" s="9">
        <f>($AK$3+(N15+AF15)*12*7.57%)*SUM(Fasering!$D$5:$D$11)</f>
        <v>1773.9452966407498</v>
      </c>
      <c r="AU15" s="82">
        <f>($AK$3+(O15+AG15)*12*7.57%)*SUM(Fasering!$D$5:$D$12)</f>
        <v>2121.7676975416007</v>
      </c>
    </row>
    <row r="16" spans="1:47" x14ac:dyDescent="0.3">
      <c r="A16" s="32">
        <f t="shared" si="7"/>
        <v>6</v>
      </c>
      <c r="B16" s="129">
        <v>19172.88</v>
      </c>
      <c r="C16" s="130"/>
      <c r="D16" s="129">
        <f t="shared" si="0"/>
        <v>26845.866576</v>
      </c>
      <c r="E16" s="131">
        <f t="shared" si="1"/>
        <v>665.49164911167361</v>
      </c>
      <c r="F16" s="129">
        <f t="shared" si="2"/>
        <v>2237.1555479999997</v>
      </c>
      <c r="G16" s="131">
        <f t="shared" si="8"/>
        <v>55.457637425972791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1983.8170390327286</v>
      </c>
      <c r="K16" s="61">
        <f>GEW!$E$12+($F16-GEW!$E$12)*SUM(Fasering!$D$5:$D$8)</f>
        <v>2034.5075313923378</v>
      </c>
      <c r="L16" s="61">
        <f>GEW!$E$12+($F16-GEW!$E$12)*SUM(Fasering!$D$5:$D$9)</f>
        <v>2085.1980237519469</v>
      </c>
      <c r="M16" s="61">
        <f>GEW!$E$12+($F16-GEW!$E$12)*SUM(Fasering!$D$5:$D$10)</f>
        <v>2135.8885161115559</v>
      </c>
      <c r="N16" s="61">
        <f>GEW!$E$12+($F16-GEW!$E$12)*SUM(Fasering!$D$5:$D$11)</f>
        <v>2186.4650556403908</v>
      </c>
      <c r="O16" s="73">
        <f>GEW!$E$12+($F16-GEW!$E$12)*SUM(Fasering!$D$5:$D$12)</f>
        <v>2237.1555479999997</v>
      </c>
      <c r="P16" s="134">
        <f t="shared" si="3"/>
        <v>106.53538383333331</v>
      </c>
      <c r="Q16" s="135">
        <f t="shared" si="4"/>
        <v>2.6409431811514978</v>
      </c>
      <c r="R16" s="45">
        <f>$P16*SUM(Fasering!$D$5)</f>
        <v>0</v>
      </c>
      <c r="S16" s="45">
        <f>$P16*SUM(Fasering!$D$5:$D$7)</f>
        <v>27.546182228868172</v>
      </c>
      <c r="T16" s="45">
        <f>$P16*SUM(Fasering!$D$5:$D$8)</f>
        <v>43.351128491262266</v>
      </c>
      <c r="U16" s="45">
        <f>$P16*SUM(Fasering!$D$5:$D$9)</f>
        <v>59.156074753656362</v>
      </c>
      <c r="V16" s="45">
        <f>$P16*SUM(Fasering!$D$5:$D$10)</f>
        <v>74.961021016050452</v>
      </c>
      <c r="W16" s="45">
        <f>$P16*SUM(Fasering!$D$5:$D$11)</f>
        <v>90.730437570939245</v>
      </c>
      <c r="X16" s="72">
        <f>$P16*SUM(Fasering!$D$5:$D$12)</f>
        <v>106.53538383333334</v>
      </c>
      <c r="Y16" s="134">
        <f t="shared" si="5"/>
        <v>53.267108499999992</v>
      </c>
      <c r="Z16" s="135">
        <f t="shared" si="6"/>
        <v>1.320457128054358</v>
      </c>
      <c r="AA16" s="71">
        <f>$Y16*SUM(Fasering!$D$5)</f>
        <v>0</v>
      </c>
      <c r="AB16" s="45">
        <f>$Y16*SUM(Fasering!$D$5:$D$7)</f>
        <v>13.77294026406647</v>
      </c>
      <c r="AC16" s="45">
        <f>$Y16*SUM(Fasering!$D$5:$D$8)</f>
        <v>21.675326843089643</v>
      </c>
      <c r="AD16" s="45">
        <f>$Y16*SUM(Fasering!$D$5:$D$9)</f>
        <v>29.577713422112819</v>
      </c>
      <c r="AE16" s="45">
        <f>$Y16*SUM(Fasering!$D$5:$D$10)</f>
        <v>37.480100001135995</v>
      </c>
      <c r="AF16" s="45">
        <f>$Y16*SUM(Fasering!$D$5:$D$11)</f>
        <v>45.364721920976827</v>
      </c>
      <c r="AG16" s="72">
        <f>$Y16*SUM(Fasering!$D$5:$D$12)</f>
        <v>53.267108500000006</v>
      </c>
      <c r="AH16" s="5">
        <f>($AK$3+(I16+R16)*12*7.57%)*SUM(Fasering!$D$5)</f>
        <v>0</v>
      </c>
      <c r="AI16" s="112">
        <f>($AK$3+(J16+S16)*12*7.57%)*SUM(Fasering!$D$5:$D$7)</f>
        <v>508.19720279155268</v>
      </c>
      <c r="AJ16" s="112">
        <f>($AK$3+(K16+T16)*12*7.57%)*SUM(Fasering!$D$5:$D$8)</f>
        <v>824.36096891669331</v>
      </c>
      <c r="AK16" s="9">
        <f>($AK$3+(L16+U16)*12*7.57%)*SUM(Fasering!$D$5:$D$9)</f>
        <v>1158.447215888267</v>
      </c>
      <c r="AL16" s="9">
        <f>($AK$3+(M16+V16)*12*7.57%)*SUM(Fasering!$D$5:$D$10)</f>
        <v>1510.4559437062733</v>
      </c>
      <c r="AM16" s="9">
        <f>($AK$3+(N16+W16)*12*7.57%)*SUM(Fasering!$D$5:$D$11)</f>
        <v>1879.5354429170081</v>
      </c>
      <c r="AN16" s="82">
        <f>($AK$3+(O16+X16)*12*7.57%)*SUM(Fasering!$D$5:$D$12)</f>
        <v>2267.3488424774009</v>
      </c>
      <c r="AO16" s="5">
        <f>($AK$3+(I16+AA16)*12*7.57%)*SUM(Fasering!$D$5)</f>
        <v>0</v>
      </c>
      <c r="AP16" s="112">
        <f>($AK$3+(J16+AB16)*12*7.57%)*SUM(Fasering!$D$5:$D$7)</f>
        <v>504.96215393457373</v>
      </c>
      <c r="AQ16" s="112">
        <f>($AK$3+(K16+AC16)*12*7.57%)*SUM(Fasering!$D$5:$D$8)</f>
        <v>816.34863895334047</v>
      </c>
      <c r="AR16" s="9">
        <f>($AK$3+(L16+AD16)*12*7.57%)*SUM(Fasering!$D$5:$D$9)</f>
        <v>1143.5276320339688</v>
      </c>
      <c r="AS16" s="9">
        <f>($AK$3+(M16+AE16)*12*7.57%)*SUM(Fasering!$D$5:$D$10)</f>
        <v>1486.4991331764581</v>
      </c>
      <c r="AT16" s="9">
        <f>($AK$3+(N16+AF16)*12*7.57%)*SUM(Fasering!$D$5:$D$11)</f>
        <v>1844.4389256446707</v>
      </c>
      <c r="AU16" s="82">
        <f>($AK$3+(O16+AG16)*12*7.57%)*SUM(Fasering!$D$5:$D$12)</f>
        <v>2218.9599411646004</v>
      </c>
    </row>
    <row r="17" spans="1:47" x14ac:dyDescent="0.3">
      <c r="A17" s="32">
        <f t="shared" si="7"/>
        <v>7</v>
      </c>
      <c r="B17" s="129">
        <v>19172.88</v>
      </c>
      <c r="C17" s="130"/>
      <c r="D17" s="129">
        <f t="shared" si="0"/>
        <v>26845.866576</v>
      </c>
      <c r="E17" s="131">
        <f t="shared" si="1"/>
        <v>665.49164911167361</v>
      </c>
      <c r="F17" s="129">
        <f t="shared" si="2"/>
        <v>2237.1555479999997</v>
      </c>
      <c r="G17" s="131">
        <f t="shared" si="8"/>
        <v>55.457637425972791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1983.8170390327286</v>
      </c>
      <c r="K17" s="61">
        <f>GEW!$E$12+($F17-GEW!$E$12)*SUM(Fasering!$D$5:$D$8)</f>
        <v>2034.5075313923378</v>
      </c>
      <c r="L17" s="61">
        <f>GEW!$E$12+($F17-GEW!$E$12)*SUM(Fasering!$D$5:$D$9)</f>
        <v>2085.1980237519469</v>
      </c>
      <c r="M17" s="61">
        <f>GEW!$E$12+($F17-GEW!$E$12)*SUM(Fasering!$D$5:$D$10)</f>
        <v>2135.8885161115559</v>
      </c>
      <c r="N17" s="61">
        <f>GEW!$E$12+($F17-GEW!$E$12)*SUM(Fasering!$D$5:$D$11)</f>
        <v>2186.4650556403908</v>
      </c>
      <c r="O17" s="73">
        <f>GEW!$E$12+($F17-GEW!$E$12)*SUM(Fasering!$D$5:$D$12)</f>
        <v>2237.1555479999997</v>
      </c>
      <c r="P17" s="134">
        <f t="shared" si="3"/>
        <v>106.53538383333331</v>
      </c>
      <c r="Q17" s="135">
        <f t="shared" si="4"/>
        <v>2.6409431811514978</v>
      </c>
      <c r="R17" s="45">
        <f>$P17*SUM(Fasering!$D$5)</f>
        <v>0</v>
      </c>
      <c r="S17" s="45">
        <f>$P17*SUM(Fasering!$D$5:$D$7)</f>
        <v>27.546182228868172</v>
      </c>
      <c r="T17" s="45">
        <f>$P17*SUM(Fasering!$D$5:$D$8)</f>
        <v>43.351128491262266</v>
      </c>
      <c r="U17" s="45">
        <f>$P17*SUM(Fasering!$D$5:$D$9)</f>
        <v>59.156074753656362</v>
      </c>
      <c r="V17" s="45">
        <f>$P17*SUM(Fasering!$D$5:$D$10)</f>
        <v>74.961021016050452</v>
      </c>
      <c r="W17" s="45">
        <f>$P17*SUM(Fasering!$D$5:$D$11)</f>
        <v>90.730437570939245</v>
      </c>
      <c r="X17" s="72">
        <f>$P17*SUM(Fasering!$D$5:$D$12)</f>
        <v>106.53538383333334</v>
      </c>
      <c r="Y17" s="134">
        <f t="shared" si="5"/>
        <v>53.267108499999992</v>
      </c>
      <c r="Z17" s="135">
        <f t="shared" si="6"/>
        <v>1.320457128054358</v>
      </c>
      <c r="AA17" s="71">
        <f>$Y17*SUM(Fasering!$D$5)</f>
        <v>0</v>
      </c>
      <c r="AB17" s="45">
        <f>$Y17*SUM(Fasering!$D$5:$D$7)</f>
        <v>13.77294026406647</v>
      </c>
      <c r="AC17" s="45">
        <f>$Y17*SUM(Fasering!$D$5:$D$8)</f>
        <v>21.675326843089643</v>
      </c>
      <c r="AD17" s="45">
        <f>$Y17*SUM(Fasering!$D$5:$D$9)</f>
        <v>29.577713422112819</v>
      </c>
      <c r="AE17" s="45">
        <f>$Y17*SUM(Fasering!$D$5:$D$10)</f>
        <v>37.480100001135995</v>
      </c>
      <c r="AF17" s="45">
        <f>$Y17*SUM(Fasering!$D$5:$D$11)</f>
        <v>45.364721920976827</v>
      </c>
      <c r="AG17" s="72">
        <f>$Y17*SUM(Fasering!$D$5:$D$12)</f>
        <v>53.267108500000006</v>
      </c>
      <c r="AH17" s="5">
        <f>($AK$3+(I17+R17)*12*7.57%)*SUM(Fasering!$D$5)</f>
        <v>0</v>
      </c>
      <c r="AI17" s="112">
        <f>($AK$3+(J17+S17)*12*7.57%)*SUM(Fasering!$D$5:$D$7)</f>
        <v>508.19720279155268</v>
      </c>
      <c r="AJ17" s="112">
        <f>($AK$3+(K17+T17)*12*7.57%)*SUM(Fasering!$D$5:$D$8)</f>
        <v>824.36096891669331</v>
      </c>
      <c r="AK17" s="9">
        <f>($AK$3+(L17+U17)*12*7.57%)*SUM(Fasering!$D$5:$D$9)</f>
        <v>1158.447215888267</v>
      </c>
      <c r="AL17" s="9">
        <f>($AK$3+(M17+V17)*12*7.57%)*SUM(Fasering!$D$5:$D$10)</f>
        <v>1510.4559437062733</v>
      </c>
      <c r="AM17" s="9">
        <f>($AK$3+(N17+W17)*12*7.57%)*SUM(Fasering!$D$5:$D$11)</f>
        <v>1879.5354429170081</v>
      </c>
      <c r="AN17" s="82">
        <f>($AK$3+(O17+X17)*12*7.57%)*SUM(Fasering!$D$5:$D$12)</f>
        <v>2267.3488424774009</v>
      </c>
      <c r="AO17" s="5">
        <f>($AK$3+(I17+AA17)*12*7.57%)*SUM(Fasering!$D$5)</f>
        <v>0</v>
      </c>
      <c r="AP17" s="112">
        <f>($AK$3+(J17+AB17)*12*7.57%)*SUM(Fasering!$D$5:$D$7)</f>
        <v>504.96215393457373</v>
      </c>
      <c r="AQ17" s="112">
        <f>($AK$3+(K17+AC17)*12*7.57%)*SUM(Fasering!$D$5:$D$8)</f>
        <v>816.34863895334047</v>
      </c>
      <c r="AR17" s="9">
        <f>($AK$3+(L17+AD17)*12*7.57%)*SUM(Fasering!$D$5:$D$9)</f>
        <v>1143.5276320339688</v>
      </c>
      <c r="AS17" s="9">
        <f>($AK$3+(M17+AE17)*12*7.57%)*SUM(Fasering!$D$5:$D$10)</f>
        <v>1486.4991331764581</v>
      </c>
      <c r="AT17" s="9">
        <f>($AK$3+(N17+AF17)*12*7.57%)*SUM(Fasering!$D$5:$D$11)</f>
        <v>1844.4389256446707</v>
      </c>
      <c r="AU17" s="82">
        <f>($AK$3+(O17+AG17)*12*7.57%)*SUM(Fasering!$D$5:$D$12)</f>
        <v>2218.9599411646004</v>
      </c>
    </row>
    <row r="18" spans="1:47" x14ac:dyDescent="0.3">
      <c r="A18" s="32">
        <f t="shared" si="7"/>
        <v>8</v>
      </c>
      <c r="B18" s="129">
        <v>20089.87</v>
      </c>
      <c r="C18" s="130"/>
      <c r="D18" s="129">
        <f t="shared" si="0"/>
        <v>28129.835973999998</v>
      </c>
      <c r="E18" s="131">
        <f t="shared" si="1"/>
        <v>697.32041908879296</v>
      </c>
      <c r="F18" s="129">
        <f t="shared" si="2"/>
        <v>2344.1529978333328</v>
      </c>
      <c r="G18" s="131">
        <f t="shared" si="8"/>
        <v>58.110034924066071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2011.4826947527486</v>
      </c>
      <c r="K18" s="61">
        <f>GEW!$E$12+($F18-GEW!$E$12)*SUM(Fasering!$D$5:$D$8)</f>
        <v>2078.0466826964598</v>
      </c>
      <c r="L18" s="61">
        <f>GEW!$E$12+($F18-GEW!$E$12)*SUM(Fasering!$D$5:$D$9)</f>
        <v>2144.6106706401711</v>
      </c>
      <c r="M18" s="61">
        <f>GEW!$E$12+($F18-GEW!$E$12)*SUM(Fasering!$D$5:$D$10)</f>
        <v>2211.1746585838823</v>
      </c>
      <c r="N18" s="61">
        <f>GEW!$E$12+($F18-GEW!$E$12)*SUM(Fasering!$D$5:$D$11)</f>
        <v>2277.5890098896216</v>
      </c>
      <c r="O18" s="73">
        <f>GEW!$E$12+($F18-GEW!$E$12)*SUM(Fasering!$D$5:$D$12)</f>
        <v>2344.1529978333328</v>
      </c>
      <c r="P18" s="134">
        <f t="shared" si="3"/>
        <v>92.337355833333334</v>
      </c>
      <c r="Q18" s="135">
        <f t="shared" si="4"/>
        <v>2.2889832605765839</v>
      </c>
      <c r="R18" s="45">
        <f>$P18*SUM(Fasering!$D$5)</f>
        <v>0</v>
      </c>
      <c r="S18" s="45">
        <f>$P18*SUM(Fasering!$D$5:$D$7)</f>
        <v>23.875087682567749</v>
      </c>
      <c r="T18" s="45">
        <f>$P18*SUM(Fasering!$D$5:$D$8)</f>
        <v>37.573700241569718</v>
      </c>
      <c r="U18" s="45">
        <f>$P18*SUM(Fasering!$D$5:$D$9)</f>
        <v>51.27231280057169</v>
      </c>
      <c r="V18" s="45">
        <f>$P18*SUM(Fasering!$D$5:$D$10)</f>
        <v>64.970925359573656</v>
      </c>
      <c r="W18" s="45">
        <f>$P18*SUM(Fasering!$D$5:$D$11)</f>
        <v>78.638743274331389</v>
      </c>
      <c r="X18" s="72">
        <f>$P18*SUM(Fasering!$D$5:$D$12)</f>
        <v>92.337355833333348</v>
      </c>
      <c r="Y18" s="134">
        <f t="shared" si="5"/>
        <v>39.071414166666678</v>
      </c>
      <c r="Z18" s="135">
        <f t="shared" si="6"/>
        <v>0.96855505756500826</v>
      </c>
      <c r="AA18" s="71">
        <f>$Y18*SUM(Fasering!$D$5)</f>
        <v>0</v>
      </c>
      <c r="AB18" s="45">
        <f>$Y18*SUM(Fasering!$D$5:$D$7)</f>
        <v>10.10244911923651</v>
      </c>
      <c r="AC18" s="45">
        <f>$Y18*SUM(Fasering!$D$5:$D$8)</f>
        <v>15.898848203563055</v>
      </c>
      <c r="AD18" s="45">
        <f>$Y18*SUM(Fasering!$D$5:$D$9)</f>
        <v>21.6952472878896</v>
      </c>
      <c r="AE18" s="45">
        <f>$Y18*SUM(Fasering!$D$5:$D$10)</f>
        <v>27.491646372216145</v>
      </c>
      <c r="AF18" s="45">
        <f>$Y18*SUM(Fasering!$D$5:$D$11)</f>
        <v>33.27501508234014</v>
      </c>
      <c r="AG18" s="72">
        <f>$Y18*SUM(Fasering!$D$5:$D$12)</f>
        <v>39.071414166666685</v>
      </c>
      <c r="AH18" s="5">
        <f>($AK$3+(I18+R18)*12*7.57%)*SUM(Fasering!$D$5)</f>
        <v>0</v>
      </c>
      <c r="AI18" s="112">
        <f>($AK$3+(J18+S18)*12*7.57%)*SUM(Fasering!$D$5:$D$7)</f>
        <v>513.83302752309521</v>
      </c>
      <c r="AJ18" s="112">
        <f>($AK$3+(K18+T18)*12*7.57%)*SUM(Fasering!$D$5:$D$8)</f>
        <v>838.3193631670091</v>
      </c>
      <c r="AK18" s="9">
        <f>($AK$3+(L18+U18)*12*7.57%)*SUM(Fasering!$D$5:$D$9)</f>
        <v>1184.4388356095542</v>
      </c>
      <c r="AL18" s="9">
        <f>($AK$3+(M18+V18)*12*7.57%)*SUM(Fasering!$D$5:$D$10)</f>
        <v>1552.19144485073</v>
      </c>
      <c r="AM18" s="9">
        <f>($AK$3+(N18+W18)*12*7.57%)*SUM(Fasering!$D$5:$D$11)</f>
        <v>1940.677585981633</v>
      </c>
      <c r="AN18" s="82">
        <f>($AK$3+(O18+X18)*12*7.57%)*SUM(Fasering!$D$5:$D$12)</f>
        <v>2351.6478372708002</v>
      </c>
      <c r="AO18" s="5">
        <f>($AK$3+(I18+AA18)*12*7.57%)*SUM(Fasering!$D$5)</f>
        <v>0</v>
      </c>
      <c r="AP18" s="112">
        <f>($AK$3+(J18+AB18)*12*7.57%)*SUM(Fasering!$D$5:$D$7)</f>
        <v>510.59812039260618</v>
      </c>
      <c r="AQ18" s="112">
        <f>($AK$3+(K18+AC18)*12*7.57%)*SUM(Fasering!$D$5:$D$8)</f>
        <v>830.30738422135369</v>
      </c>
      <c r="AR18" s="9">
        <f>($AK$3+(L18+AD18)*12*7.57%)*SUM(Fasering!$D$5:$D$9)</f>
        <v>1169.5199053776098</v>
      </c>
      <c r="AS18" s="9">
        <f>($AK$3+(M18+AE18)*12*7.57%)*SUM(Fasering!$D$5:$D$10)</f>
        <v>1528.2356838613744</v>
      </c>
      <c r="AT18" s="9">
        <f>($AK$3+(N18+AF18)*12*7.57%)*SUM(Fasering!$D$5:$D$11)</f>
        <v>1905.582606276862</v>
      </c>
      <c r="AU18" s="82">
        <f>($AK$3+(O18+AG18)*12*7.57%)*SUM(Fasering!$D$5:$D$12)</f>
        <v>2303.2610558608003</v>
      </c>
    </row>
    <row r="19" spans="1:47" x14ac:dyDescent="0.3">
      <c r="A19" s="32">
        <f t="shared" si="7"/>
        <v>9</v>
      </c>
      <c r="B19" s="129">
        <v>20089.87</v>
      </c>
      <c r="C19" s="130"/>
      <c r="D19" s="129">
        <f t="shared" si="0"/>
        <v>28129.835973999998</v>
      </c>
      <c r="E19" s="131">
        <f t="shared" si="1"/>
        <v>697.32041908879296</v>
      </c>
      <c r="F19" s="129">
        <f t="shared" si="2"/>
        <v>2344.1529978333328</v>
      </c>
      <c r="G19" s="131">
        <f t="shared" si="8"/>
        <v>58.110034924066071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2011.4826947527486</v>
      </c>
      <c r="K19" s="61">
        <f>GEW!$E$12+($F19-GEW!$E$12)*SUM(Fasering!$D$5:$D$8)</f>
        <v>2078.0466826964598</v>
      </c>
      <c r="L19" s="61">
        <f>GEW!$E$12+($F19-GEW!$E$12)*SUM(Fasering!$D$5:$D$9)</f>
        <v>2144.6106706401711</v>
      </c>
      <c r="M19" s="61">
        <f>GEW!$E$12+($F19-GEW!$E$12)*SUM(Fasering!$D$5:$D$10)</f>
        <v>2211.1746585838823</v>
      </c>
      <c r="N19" s="61">
        <f>GEW!$E$12+($F19-GEW!$E$12)*SUM(Fasering!$D$5:$D$11)</f>
        <v>2277.5890098896216</v>
      </c>
      <c r="O19" s="73">
        <f>GEW!$E$12+($F19-GEW!$E$12)*SUM(Fasering!$D$5:$D$12)</f>
        <v>2344.1529978333328</v>
      </c>
      <c r="P19" s="134">
        <f t="shared" si="3"/>
        <v>92.337355833333334</v>
      </c>
      <c r="Q19" s="135">
        <f t="shared" si="4"/>
        <v>2.2889832605765839</v>
      </c>
      <c r="R19" s="45">
        <f>$P19*SUM(Fasering!$D$5)</f>
        <v>0</v>
      </c>
      <c r="S19" s="45">
        <f>$P19*SUM(Fasering!$D$5:$D$7)</f>
        <v>23.875087682567749</v>
      </c>
      <c r="T19" s="45">
        <f>$P19*SUM(Fasering!$D$5:$D$8)</f>
        <v>37.573700241569718</v>
      </c>
      <c r="U19" s="45">
        <f>$P19*SUM(Fasering!$D$5:$D$9)</f>
        <v>51.27231280057169</v>
      </c>
      <c r="V19" s="45">
        <f>$P19*SUM(Fasering!$D$5:$D$10)</f>
        <v>64.970925359573656</v>
      </c>
      <c r="W19" s="45">
        <f>$P19*SUM(Fasering!$D$5:$D$11)</f>
        <v>78.638743274331389</v>
      </c>
      <c r="X19" s="72">
        <f>$P19*SUM(Fasering!$D$5:$D$12)</f>
        <v>92.337355833333348</v>
      </c>
      <c r="Y19" s="134">
        <f t="shared" si="5"/>
        <v>39.071414166666678</v>
      </c>
      <c r="Z19" s="135">
        <f t="shared" si="6"/>
        <v>0.96855505756500826</v>
      </c>
      <c r="AA19" s="71">
        <f>$Y19*SUM(Fasering!$D$5)</f>
        <v>0</v>
      </c>
      <c r="AB19" s="45">
        <f>$Y19*SUM(Fasering!$D$5:$D$7)</f>
        <v>10.10244911923651</v>
      </c>
      <c r="AC19" s="45">
        <f>$Y19*SUM(Fasering!$D$5:$D$8)</f>
        <v>15.898848203563055</v>
      </c>
      <c r="AD19" s="45">
        <f>$Y19*SUM(Fasering!$D$5:$D$9)</f>
        <v>21.6952472878896</v>
      </c>
      <c r="AE19" s="45">
        <f>$Y19*SUM(Fasering!$D$5:$D$10)</f>
        <v>27.491646372216145</v>
      </c>
      <c r="AF19" s="45">
        <f>$Y19*SUM(Fasering!$D$5:$D$11)</f>
        <v>33.27501508234014</v>
      </c>
      <c r="AG19" s="72">
        <f>$Y19*SUM(Fasering!$D$5:$D$12)</f>
        <v>39.071414166666685</v>
      </c>
      <c r="AH19" s="5">
        <f>($AK$3+(I19+R19)*12*7.57%)*SUM(Fasering!$D$5)</f>
        <v>0</v>
      </c>
      <c r="AI19" s="112">
        <f>($AK$3+(J19+S19)*12*7.57%)*SUM(Fasering!$D$5:$D$7)</f>
        <v>513.83302752309521</v>
      </c>
      <c r="AJ19" s="112">
        <f>($AK$3+(K19+T19)*12*7.57%)*SUM(Fasering!$D$5:$D$8)</f>
        <v>838.3193631670091</v>
      </c>
      <c r="AK19" s="9">
        <f>($AK$3+(L19+U19)*12*7.57%)*SUM(Fasering!$D$5:$D$9)</f>
        <v>1184.4388356095542</v>
      </c>
      <c r="AL19" s="9">
        <f>($AK$3+(M19+V19)*12*7.57%)*SUM(Fasering!$D$5:$D$10)</f>
        <v>1552.19144485073</v>
      </c>
      <c r="AM19" s="9">
        <f>($AK$3+(N19+W19)*12*7.57%)*SUM(Fasering!$D$5:$D$11)</f>
        <v>1940.677585981633</v>
      </c>
      <c r="AN19" s="82">
        <f>($AK$3+(O19+X19)*12*7.57%)*SUM(Fasering!$D$5:$D$12)</f>
        <v>2351.6478372708002</v>
      </c>
      <c r="AO19" s="5">
        <f>($AK$3+(I19+AA19)*12*7.57%)*SUM(Fasering!$D$5)</f>
        <v>0</v>
      </c>
      <c r="AP19" s="112">
        <f>($AK$3+(J19+AB19)*12*7.57%)*SUM(Fasering!$D$5:$D$7)</f>
        <v>510.59812039260618</v>
      </c>
      <c r="AQ19" s="112">
        <f>($AK$3+(K19+AC19)*12*7.57%)*SUM(Fasering!$D$5:$D$8)</f>
        <v>830.30738422135369</v>
      </c>
      <c r="AR19" s="9">
        <f>($AK$3+(L19+AD19)*12*7.57%)*SUM(Fasering!$D$5:$D$9)</f>
        <v>1169.5199053776098</v>
      </c>
      <c r="AS19" s="9">
        <f>($AK$3+(M19+AE19)*12*7.57%)*SUM(Fasering!$D$5:$D$10)</f>
        <v>1528.2356838613744</v>
      </c>
      <c r="AT19" s="9">
        <f>($AK$3+(N19+AF19)*12*7.57%)*SUM(Fasering!$D$5:$D$11)</f>
        <v>1905.582606276862</v>
      </c>
      <c r="AU19" s="82">
        <f>($AK$3+(O19+AG19)*12*7.57%)*SUM(Fasering!$D$5:$D$12)</f>
        <v>2303.2610558608003</v>
      </c>
    </row>
    <row r="20" spans="1:47" x14ac:dyDescent="0.3">
      <c r="A20" s="32">
        <f t="shared" si="7"/>
        <v>10</v>
      </c>
      <c r="B20" s="129">
        <v>21006.86</v>
      </c>
      <c r="C20" s="130"/>
      <c r="D20" s="129">
        <f t="shared" si="0"/>
        <v>29413.805371999999</v>
      </c>
      <c r="E20" s="131">
        <f t="shared" si="1"/>
        <v>729.14918906591242</v>
      </c>
      <c r="F20" s="129">
        <f t="shared" si="2"/>
        <v>2451.1504476666664</v>
      </c>
      <c r="G20" s="131">
        <f t="shared" si="8"/>
        <v>60.762432422159364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2039.1483504727687</v>
      </c>
      <c r="K20" s="61">
        <f>GEW!$E$12+($F20-GEW!$E$12)*SUM(Fasering!$D$5:$D$8)</f>
        <v>2121.5858340005821</v>
      </c>
      <c r="L20" s="61">
        <f>GEW!$E$12+($F20-GEW!$E$12)*SUM(Fasering!$D$5:$D$9)</f>
        <v>2204.0233175283952</v>
      </c>
      <c r="M20" s="61">
        <f>GEW!$E$12+($F20-GEW!$E$12)*SUM(Fasering!$D$5:$D$10)</f>
        <v>2286.4608010562088</v>
      </c>
      <c r="N20" s="61">
        <f>GEW!$E$12+($F20-GEW!$E$12)*SUM(Fasering!$D$5:$D$11)</f>
        <v>2368.7129641388533</v>
      </c>
      <c r="O20" s="73">
        <f>GEW!$E$12+($F20-GEW!$E$12)*SUM(Fasering!$D$5:$D$12)</f>
        <v>2451.1504476666664</v>
      </c>
      <c r="P20" s="129">
        <f t="shared" si="3"/>
        <v>53.267108499999992</v>
      </c>
      <c r="Q20" s="131">
        <f t="shared" si="4"/>
        <v>1.320457128054358</v>
      </c>
      <c r="R20" s="45">
        <f>$P20*SUM(Fasering!$D$5)</f>
        <v>0</v>
      </c>
      <c r="S20" s="45">
        <f>$P20*SUM(Fasering!$D$5:$D$7)</f>
        <v>13.77294026406647</v>
      </c>
      <c r="T20" s="45">
        <f>$P20*SUM(Fasering!$D$5:$D$8)</f>
        <v>21.675326843089643</v>
      </c>
      <c r="U20" s="45">
        <f>$P20*SUM(Fasering!$D$5:$D$9)</f>
        <v>29.577713422112819</v>
      </c>
      <c r="V20" s="45">
        <f>$P20*SUM(Fasering!$D$5:$D$10)</f>
        <v>37.480100001135995</v>
      </c>
      <c r="W20" s="45">
        <f>$P20*SUM(Fasering!$D$5:$D$11)</f>
        <v>45.364721920976827</v>
      </c>
      <c r="X20" s="72">
        <f>$P20*SUM(Fasering!$D$5:$D$12)</f>
        <v>53.267108500000006</v>
      </c>
      <c r="Y20" s="129">
        <f t="shared" si="5"/>
        <v>26.63413766666666</v>
      </c>
      <c r="Z20" s="131">
        <f t="shared" si="6"/>
        <v>0.66024302654857003</v>
      </c>
      <c r="AA20" s="71">
        <f>$Y20*SUM(Fasering!$D$5)</f>
        <v>0</v>
      </c>
      <c r="AB20" s="45">
        <f>$Y20*SUM(Fasering!$D$5:$D$7)</f>
        <v>6.8866209824008502</v>
      </c>
      <c r="AC20" s="45">
        <f>$Y20*SUM(Fasering!$D$5:$D$8)</f>
        <v>10.837900824086312</v>
      </c>
      <c r="AD20" s="45">
        <f>$Y20*SUM(Fasering!$D$5:$D$9)</f>
        <v>14.789180665771772</v>
      </c>
      <c r="AE20" s="45">
        <f>$Y20*SUM(Fasering!$D$5:$D$10)</f>
        <v>18.740460507457232</v>
      </c>
      <c r="AF20" s="45">
        <f>$Y20*SUM(Fasering!$D$5:$D$11)</f>
        <v>22.682857824981205</v>
      </c>
      <c r="AG20" s="72">
        <f>$Y20*SUM(Fasering!$D$5:$D$12)</f>
        <v>26.634137666666668</v>
      </c>
      <c r="AH20" s="5">
        <f>($AK$3+(I20+R20)*12*7.57%)*SUM(Fasering!$D$5)</f>
        <v>0</v>
      </c>
      <c r="AI20" s="112">
        <f>($AK$3+(J20+S20)*12*7.57%)*SUM(Fasering!$D$5:$D$7)</f>
        <v>517.95833132597409</v>
      </c>
      <c r="AJ20" s="112">
        <f>($AK$3+(K20+T20)*12*7.57%)*SUM(Fasering!$D$5:$D$8)</f>
        <v>848.53661079726817</v>
      </c>
      <c r="AK20" s="9">
        <f>($AK$3+(L20+U20)*12*7.57%)*SUM(Fasering!$D$5:$D$9)</f>
        <v>1203.4641482810246</v>
      </c>
      <c r="AL20" s="9">
        <f>($AK$3+(M20+V20)*12*7.57%)*SUM(Fasering!$D$5:$D$10)</f>
        <v>1582.7409437772435</v>
      </c>
      <c r="AM20" s="9">
        <f>($AK$3+(N20+W20)*12*7.57%)*SUM(Fasering!$D$5:$D$11)</f>
        <v>1985.4323339227776</v>
      </c>
      <c r="AN20" s="82">
        <f>($AK$3+(O20+X20)*12*7.57%)*SUM(Fasering!$D$5:$D$12)</f>
        <v>2413.3529080218004</v>
      </c>
      <c r="AO20" s="5">
        <f>($AK$3+(I20+AA20)*12*7.57%)*SUM(Fasering!$D$5)</f>
        <v>0</v>
      </c>
      <c r="AP20" s="112">
        <f>($AK$3+(J20+AB20)*12*7.57%)*SUM(Fasering!$D$5:$D$7)</f>
        <v>516.34087776072954</v>
      </c>
      <c r="AQ20" s="112">
        <f>($AK$3+(K20+AC20)*12*7.57%)*SUM(Fasering!$D$5:$D$8)</f>
        <v>844.53062132444063</v>
      </c>
      <c r="AR20" s="9">
        <f>($AK$3+(L20+AD20)*12*7.57%)*SUM(Fasering!$D$5:$D$9)</f>
        <v>1196.0046831650523</v>
      </c>
      <c r="AS20" s="9">
        <f>($AK$3+(M20+AE20)*12*7.57%)*SUM(Fasering!$D$5:$D$10)</f>
        <v>1570.7630632825656</v>
      </c>
      <c r="AT20" s="9">
        <f>($AK$3+(N20+AF20)*12*7.57%)*SUM(Fasering!$D$5:$D$11)</f>
        <v>1967.8848440703921</v>
      </c>
      <c r="AU20" s="82">
        <f>($AK$3+(O20+AG20)*12*7.57%)*SUM(Fasering!$D$5:$D$12)</f>
        <v>2389.1595173168002</v>
      </c>
    </row>
    <row r="21" spans="1:47" x14ac:dyDescent="0.3">
      <c r="A21" s="32">
        <f t="shared" si="7"/>
        <v>11</v>
      </c>
      <c r="B21" s="129">
        <v>21006.86</v>
      </c>
      <c r="C21" s="130"/>
      <c r="D21" s="129">
        <f t="shared" si="0"/>
        <v>29413.805371999999</v>
      </c>
      <c r="E21" s="131">
        <f t="shared" si="1"/>
        <v>729.14918906591242</v>
      </c>
      <c r="F21" s="129">
        <f t="shared" si="2"/>
        <v>2451.1504476666664</v>
      </c>
      <c r="G21" s="131">
        <f t="shared" si="8"/>
        <v>60.762432422159364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2039.1483504727687</v>
      </c>
      <c r="K21" s="61">
        <f>GEW!$E$12+($F21-GEW!$E$12)*SUM(Fasering!$D$5:$D$8)</f>
        <v>2121.5858340005821</v>
      </c>
      <c r="L21" s="61">
        <f>GEW!$E$12+($F21-GEW!$E$12)*SUM(Fasering!$D$5:$D$9)</f>
        <v>2204.0233175283952</v>
      </c>
      <c r="M21" s="61">
        <f>GEW!$E$12+($F21-GEW!$E$12)*SUM(Fasering!$D$5:$D$10)</f>
        <v>2286.4608010562088</v>
      </c>
      <c r="N21" s="61">
        <f>GEW!$E$12+($F21-GEW!$E$12)*SUM(Fasering!$D$5:$D$11)</f>
        <v>2368.7129641388533</v>
      </c>
      <c r="O21" s="73">
        <f>GEW!$E$12+($F21-GEW!$E$12)*SUM(Fasering!$D$5:$D$12)</f>
        <v>2451.1504476666664</v>
      </c>
      <c r="P21" s="129">
        <f t="shared" si="3"/>
        <v>53.267108499999992</v>
      </c>
      <c r="Q21" s="131">
        <f t="shared" si="4"/>
        <v>1.320457128054358</v>
      </c>
      <c r="R21" s="45">
        <f>$P21*SUM(Fasering!$D$5)</f>
        <v>0</v>
      </c>
      <c r="S21" s="45">
        <f>$P21*SUM(Fasering!$D$5:$D$7)</f>
        <v>13.77294026406647</v>
      </c>
      <c r="T21" s="45">
        <f>$P21*SUM(Fasering!$D$5:$D$8)</f>
        <v>21.675326843089643</v>
      </c>
      <c r="U21" s="45">
        <f>$P21*SUM(Fasering!$D$5:$D$9)</f>
        <v>29.577713422112819</v>
      </c>
      <c r="V21" s="45">
        <f>$P21*SUM(Fasering!$D$5:$D$10)</f>
        <v>37.480100001135995</v>
      </c>
      <c r="W21" s="45">
        <f>$P21*SUM(Fasering!$D$5:$D$11)</f>
        <v>45.364721920976827</v>
      </c>
      <c r="X21" s="72">
        <f>$P21*SUM(Fasering!$D$5:$D$12)</f>
        <v>53.267108500000006</v>
      </c>
      <c r="Y21" s="129">
        <f t="shared" si="5"/>
        <v>26.63413766666666</v>
      </c>
      <c r="Z21" s="131">
        <f t="shared" si="6"/>
        <v>0.66024302654857003</v>
      </c>
      <c r="AA21" s="71">
        <f>$Y21*SUM(Fasering!$D$5)</f>
        <v>0</v>
      </c>
      <c r="AB21" s="45">
        <f>$Y21*SUM(Fasering!$D$5:$D$7)</f>
        <v>6.8866209824008502</v>
      </c>
      <c r="AC21" s="45">
        <f>$Y21*SUM(Fasering!$D$5:$D$8)</f>
        <v>10.837900824086312</v>
      </c>
      <c r="AD21" s="45">
        <f>$Y21*SUM(Fasering!$D$5:$D$9)</f>
        <v>14.789180665771772</v>
      </c>
      <c r="AE21" s="45">
        <f>$Y21*SUM(Fasering!$D$5:$D$10)</f>
        <v>18.740460507457232</v>
      </c>
      <c r="AF21" s="45">
        <f>$Y21*SUM(Fasering!$D$5:$D$11)</f>
        <v>22.682857824981205</v>
      </c>
      <c r="AG21" s="72">
        <f>$Y21*SUM(Fasering!$D$5:$D$12)</f>
        <v>26.634137666666668</v>
      </c>
      <c r="AH21" s="5">
        <f>($AK$3+(I21+R21)*12*7.57%)*SUM(Fasering!$D$5)</f>
        <v>0</v>
      </c>
      <c r="AI21" s="112">
        <f>($AK$3+(J21+S21)*12*7.57%)*SUM(Fasering!$D$5:$D$7)</f>
        <v>517.95833132597409</v>
      </c>
      <c r="AJ21" s="112">
        <f>($AK$3+(K21+T21)*12*7.57%)*SUM(Fasering!$D$5:$D$8)</f>
        <v>848.53661079726817</v>
      </c>
      <c r="AK21" s="9">
        <f>($AK$3+(L21+U21)*12*7.57%)*SUM(Fasering!$D$5:$D$9)</f>
        <v>1203.4641482810246</v>
      </c>
      <c r="AL21" s="9">
        <f>($AK$3+(M21+V21)*12*7.57%)*SUM(Fasering!$D$5:$D$10)</f>
        <v>1582.7409437772435</v>
      </c>
      <c r="AM21" s="9">
        <f>($AK$3+(N21+W21)*12*7.57%)*SUM(Fasering!$D$5:$D$11)</f>
        <v>1985.4323339227776</v>
      </c>
      <c r="AN21" s="82">
        <f>($AK$3+(O21+X21)*12*7.57%)*SUM(Fasering!$D$5:$D$12)</f>
        <v>2413.3529080218004</v>
      </c>
      <c r="AO21" s="5">
        <f>($AK$3+(I21+AA21)*12*7.57%)*SUM(Fasering!$D$5)</f>
        <v>0</v>
      </c>
      <c r="AP21" s="112">
        <f>($AK$3+(J21+AB21)*12*7.57%)*SUM(Fasering!$D$5:$D$7)</f>
        <v>516.34087776072954</v>
      </c>
      <c r="AQ21" s="112">
        <f>($AK$3+(K21+AC21)*12*7.57%)*SUM(Fasering!$D$5:$D$8)</f>
        <v>844.53062132444063</v>
      </c>
      <c r="AR21" s="9">
        <f>($AK$3+(L21+AD21)*12*7.57%)*SUM(Fasering!$D$5:$D$9)</f>
        <v>1196.0046831650523</v>
      </c>
      <c r="AS21" s="9">
        <f>($AK$3+(M21+AE21)*12*7.57%)*SUM(Fasering!$D$5:$D$10)</f>
        <v>1570.7630632825656</v>
      </c>
      <c r="AT21" s="9">
        <f>($AK$3+(N21+AF21)*12*7.57%)*SUM(Fasering!$D$5:$D$11)</f>
        <v>1967.8848440703921</v>
      </c>
      <c r="AU21" s="82">
        <f>($AK$3+(O21+AG21)*12*7.57%)*SUM(Fasering!$D$5:$D$12)</f>
        <v>2389.1595173168002</v>
      </c>
    </row>
    <row r="22" spans="1:47" x14ac:dyDescent="0.3">
      <c r="A22" s="32">
        <f t="shared" si="7"/>
        <v>12</v>
      </c>
      <c r="B22" s="129">
        <v>21923.82</v>
      </c>
      <c r="C22" s="130"/>
      <c r="D22" s="129">
        <f t="shared" si="0"/>
        <v>30697.732763999997</v>
      </c>
      <c r="E22" s="131">
        <f t="shared" si="1"/>
        <v>760.97691774149155</v>
      </c>
      <c r="F22" s="129">
        <f t="shared" si="2"/>
        <v>2558.1443969999996</v>
      </c>
      <c r="G22" s="131">
        <f t="shared" si="8"/>
        <v>63.414743145124298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2066.8131010905827</v>
      </c>
      <c r="K22" s="61">
        <f>GEW!$E$12+($F22-GEW!$E$12)*SUM(Fasering!$D$5:$D$8)</f>
        <v>2165.1235608894549</v>
      </c>
      <c r="L22" s="61">
        <f>GEW!$E$12+($F22-GEW!$E$12)*SUM(Fasering!$D$5:$D$9)</f>
        <v>2263.4340206883271</v>
      </c>
      <c r="M22" s="61">
        <f>GEW!$E$12+($F22-GEW!$E$12)*SUM(Fasering!$D$5:$D$10)</f>
        <v>2361.7444804871993</v>
      </c>
      <c r="N22" s="61">
        <f>GEW!$E$12+($F22-GEW!$E$12)*SUM(Fasering!$D$5:$D$11)</f>
        <v>2459.8339372011274</v>
      </c>
      <c r="O22" s="73">
        <f>GEW!$E$12+($F22-GEW!$E$12)*SUM(Fasering!$D$5:$D$12)</f>
        <v>2558.1443969999996</v>
      </c>
      <c r="P22" s="129">
        <f t="shared" si="3"/>
        <v>53.267108499999992</v>
      </c>
      <c r="Q22" s="131">
        <f t="shared" si="4"/>
        <v>1.320457128054358</v>
      </c>
      <c r="R22" s="45">
        <f>$P22*SUM(Fasering!$D$5)</f>
        <v>0</v>
      </c>
      <c r="S22" s="45">
        <f>$P22*SUM(Fasering!$D$5:$D$7)</f>
        <v>13.77294026406647</v>
      </c>
      <c r="T22" s="45">
        <f>$P22*SUM(Fasering!$D$5:$D$8)</f>
        <v>21.675326843089643</v>
      </c>
      <c r="U22" s="45">
        <f>$P22*SUM(Fasering!$D$5:$D$9)</f>
        <v>29.577713422112819</v>
      </c>
      <c r="V22" s="45">
        <f>$P22*SUM(Fasering!$D$5:$D$10)</f>
        <v>37.480100001135995</v>
      </c>
      <c r="W22" s="45">
        <f>$P22*SUM(Fasering!$D$5:$D$11)</f>
        <v>45.364721920976827</v>
      </c>
      <c r="X22" s="72">
        <f>$P22*SUM(Fasering!$D$5:$D$12)</f>
        <v>53.267108500000006</v>
      </c>
      <c r="Y22" s="129">
        <f t="shared" si="5"/>
        <v>26.63413766666666</v>
      </c>
      <c r="Z22" s="131">
        <f t="shared" si="6"/>
        <v>0.66024302654857003</v>
      </c>
      <c r="AA22" s="71">
        <f>$Y22*SUM(Fasering!$D$5)</f>
        <v>0</v>
      </c>
      <c r="AB22" s="45">
        <f>$Y22*SUM(Fasering!$D$5:$D$7)</f>
        <v>6.8866209824008502</v>
      </c>
      <c r="AC22" s="45">
        <f>$Y22*SUM(Fasering!$D$5:$D$8)</f>
        <v>10.837900824086312</v>
      </c>
      <c r="AD22" s="45">
        <f>$Y22*SUM(Fasering!$D$5:$D$9)</f>
        <v>14.789180665771772</v>
      </c>
      <c r="AE22" s="45">
        <f>$Y22*SUM(Fasering!$D$5:$D$10)</f>
        <v>18.740460507457232</v>
      </c>
      <c r="AF22" s="45">
        <f>$Y22*SUM(Fasering!$D$5:$D$11)</f>
        <v>22.682857824981205</v>
      </c>
      <c r="AG22" s="72">
        <f>$Y22*SUM(Fasering!$D$5:$D$12)</f>
        <v>26.634137666666668</v>
      </c>
      <c r="AH22" s="5">
        <f>($AK$3+(I22+R22)*12*7.57%)*SUM(Fasering!$D$5)</f>
        <v>0</v>
      </c>
      <c r="AI22" s="112">
        <f>($AK$3+(J22+S22)*12*7.57%)*SUM(Fasering!$D$5:$D$7)</f>
        <v>524.45620743193945</v>
      </c>
      <c r="AJ22" s="112">
        <f>($AK$3+(K22+T22)*12*7.57%)*SUM(Fasering!$D$5:$D$8)</f>
        <v>864.63007019268559</v>
      </c>
      <c r="AK22" s="9">
        <f>($AK$3+(L22+U22)*12*7.57%)*SUM(Fasering!$D$5:$D$9)</f>
        <v>1233.4314259710216</v>
      </c>
      <c r="AL22" s="9">
        <f>($AK$3+(M22+V22)*12*7.57%)*SUM(Fasering!$D$5:$D$10)</f>
        <v>1630.8602747669463</v>
      </c>
      <c r="AM22" s="9">
        <f>($AK$3+(N22+W22)*12*7.57%)*SUM(Fasering!$D$5:$D$11)</f>
        <v>2055.9267317104814</v>
      </c>
      <c r="AN22" s="82">
        <f>($AK$3+(O22+X22)*12*7.57%)*SUM(Fasering!$D$5:$D$12)</f>
        <v>2510.5462115962005</v>
      </c>
      <c r="AO22" s="5">
        <f>($AK$3+(I22+AA22)*12*7.57%)*SUM(Fasering!$D$5)</f>
        <v>0</v>
      </c>
      <c r="AP22" s="112">
        <f>($AK$3+(J22+AB22)*12*7.57%)*SUM(Fasering!$D$5:$D$7)</f>
        <v>522.83875386669479</v>
      </c>
      <c r="AQ22" s="112">
        <f>($AK$3+(K22+AC22)*12*7.57%)*SUM(Fasering!$D$5:$D$8)</f>
        <v>860.62408071985783</v>
      </c>
      <c r="AR22" s="9">
        <f>($AK$3+(L22+AD22)*12*7.57%)*SUM(Fasering!$D$5:$D$9)</f>
        <v>1225.9719608550492</v>
      </c>
      <c r="AS22" s="9">
        <f>($AK$3+(M22+AE22)*12*7.57%)*SUM(Fasering!$D$5:$D$10)</f>
        <v>1618.8823942722684</v>
      </c>
      <c r="AT22" s="9">
        <f>($AK$3+(N22+AF22)*12*7.57%)*SUM(Fasering!$D$5:$D$11)</f>
        <v>2038.3792418580956</v>
      </c>
      <c r="AU22" s="82">
        <f>($AK$3+(O22+AG22)*12*7.57%)*SUM(Fasering!$D$5:$D$12)</f>
        <v>2486.3528208912003</v>
      </c>
    </row>
    <row r="23" spans="1:47" x14ac:dyDescent="0.3">
      <c r="A23" s="32">
        <f t="shared" si="7"/>
        <v>13</v>
      </c>
      <c r="B23" s="129">
        <v>21923.82</v>
      </c>
      <c r="C23" s="130"/>
      <c r="D23" s="129">
        <f t="shared" si="0"/>
        <v>30697.732763999997</v>
      </c>
      <c r="E23" s="131">
        <f t="shared" si="1"/>
        <v>760.97691774149155</v>
      </c>
      <c r="F23" s="129">
        <f t="shared" si="2"/>
        <v>2558.1443969999996</v>
      </c>
      <c r="G23" s="131">
        <f t="shared" si="8"/>
        <v>63.414743145124298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2066.8131010905827</v>
      </c>
      <c r="K23" s="61">
        <f>GEW!$E$12+($F23-GEW!$E$12)*SUM(Fasering!$D$5:$D$8)</f>
        <v>2165.1235608894549</v>
      </c>
      <c r="L23" s="61">
        <f>GEW!$E$12+($F23-GEW!$E$12)*SUM(Fasering!$D$5:$D$9)</f>
        <v>2263.4340206883271</v>
      </c>
      <c r="M23" s="61">
        <f>GEW!$E$12+($F23-GEW!$E$12)*SUM(Fasering!$D$5:$D$10)</f>
        <v>2361.7444804871993</v>
      </c>
      <c r="N23" s="61">
        <f>GEW!$E$12+($F23-GEW!$E$12)*SUM(Fasering!$D$5:$D$11)</f>
        <v>2459.8339372011274</v>
      </c>
      <c r="O23" s="73">
        <f>GEW!$E$12+($F23-GEW!$E$12)*SUM(Fasering!$D$5:$D$12)</f>
        <v>2558.1443969999996</v>
      </c>
      <c r="P23" s="129">
        <f t="shared" si="3"/>
        <v>53.267108499999992</v>
      </c>
      <c r="Q23" s="131">
        <f t="shared" si="4"/>
        <v>1.320457128054358</v>
      </c>
      <c r="R23" s="45">
        <f>$P23*SUM(Fasering!$D$5)</f>
        <v>0</v>
      </c>
      <c r="S23" s="45">
        <f>$P23*SUM(Fasering!$D$5:$D$7)</f>
        <v>13.77294026406647</v>
      </c>
      <c r="T23" s="45">
        <f>$P23*SUM(Fasering!$D$5:$D$8)</f>
        <v>21.675326843089643</v>
      </c>
      <c r="U23" s="45">
        <f>$P23*SUM(Fasering!$D$5:$D$9)</f>
        <v>29.577713422112819</v>
      </c>
      <c r="V23" s="45">
        <f>$P23*SUM(Fasering!$D$5:$D$10)</f>
        <v>37.480100001135995</v>
      </c>
      <c r="W23" s="45">
        <f>$P23*SUM(Fasering!$D$5:$D$11)</f>
        <v>45.364721920976827</v>
      </c>
      <c r="X23" s="72">
        <f>$P23*SUM(Fasering!$D$5:$D$12)</f>
        <v>53.267108500000006</v>
      </c>
      <c r="Y23" s="129">
        <f t="shared" si="5"/>
        <v>26.63413766666666</v>
      </c>
      <c r="Z23" s="131">
        <f t="shared" si="6"/>
        <v>0.66024302654857003</v>
      </c>
      <c r="AA23" s="71">
        <f>$Y23*SUM(Fasering!$D$5)</f>
        <v>0</v>
      </c>
      <c r="AB23" s="45">
        <f>$Y23*SUM(Fasering!$D$5:$D$7)</f>
        <v>6.8866209824008502</v>
      </c>
      <c r="AC23" s="45">
        <f>$Y23*SUM(Fasering!$D$5:$D$8)</f>
        <v>10.837900824086312</v>
      </c>
      <c r="AD23" s="45">
        <f>$Y23*SUM(Fasering!$D$5:$D$9)</f>
        <v>14.789180665771772</v>
      </c>
      <c r="AE23" s="45">
        <f>$Y23*SUM(Fasering!$D$5:$D$10)</f>
        <v>18.740460507457232</v>
      </c>
      <c r="AF23" s="45">
        <f>$Y23*SUM(Fasering!$D$5:$D$11)</f>
        <v>22.682857824981205</v>
      </c>
      <c r="AG23" s="72">
        <f>$Y23*SUM(Fasering!$D$5:$D$12)</f>
        <v>26.634137666666668</v>
      </c>
      <c r="AH23" s="5">
        <f>($AK$3+(I23+R23)*12*7.57%)*SUM(Fasering!$D$5)</f>
        <v>0</v>
      </c>
      <c r="AI23" s="112">
        <f>($AK$3+(J23+S23)*12*7.57%)*SUM(Fasering!$D$5:$D$7)</f>
        <v>524.45620743193945</v>
      </c>
      <c r="AJ23" s="112">
        <f>($AK$3+(K23+T23)*12*7.57%)*SUM(Fasering!$D$5:$D$8)</f>
        <v>864.63007019268559</v>
      </c>
      <c r="AK23" s="9">
        <f>($AK$3+(L23+U23)*12*7.57%)*SUM(Fasering!$D$5:$D$9)</f>
        <v>1233.4314259710216</v>
      </c>
      <c r="AL23" s="9">
        <f>($AK$3+(M23+V23)*12*7.57%)*SUM(Fasering!$D$5:$D$10)</f>
        <v>1630.8602747669463</v>
      </c>
      <c r="AM23" s="9">
        <f>($AK$3+(N23+W23)*12*7.57%)*SUM(Fasering!$D$5:$D$11)</f>
        <v>2055.9267317104814</v>
      </c>
      <c r="AN23" s="82">
        <f>($AK$3+(O23+X23)*12*7.57%)*SUM(Fasering!$D$5:$D$12)</f>
        <v>2510.5462115962005</v>
      </c>
      <c r="AO23" s="5">
        <f>($AK$3+(I23+AA23)*12*7.57%)*SUM(Fasering!$D$5)</f>
        <v>0</v>
      </c>
      <c r="AP23" s="112">
        <f>($AK$3+(J23+AB23)*12*7.57%)*SUM(Fasering!$D$5:$D$7)</f>
        <v>522.83875386669479</v>
      </c>
      <c r="AQ23" s="112">
        <f>($AK$3+(K23+AC23)*12*7.57%)*SUM(Fasering!$D$5:$D$8)</f>
        <v>860.62408071985783</v>
      </c>
      <c r="AR23" s="9">
        <f>($AK$3+(L23+AD23)*12*7.57%)*SUM(Fasering!$D$5:$D$9)</f>
        <v>1225.9719608550492</v>
      </c>
      <c r="AS23" s="9">
        <f>($AK$3+(M23+AE23)*12*7.57%)*SUM(Fasering!$D$5:$D$10)</f>
        <v>1618.8823942722684</v>
      </c>
      <c r="AT23" s="9">
        <f>($AK$3+(N23+AF23)*12*7.57%)*SUM(Fasering!$D$5:$D$11)</f>
        <v>2038.3792418580956</v>
      </c>
      <c r="AU23" s="82">
        <f>($AK$3+(O23+AG23)*12*7.57%)*SUM(Fasering!$D$5:$D$12)</f>
        <v>2486.3528208912003</v>
      </c>
    </row>
    <row r="24" spans="1:47" x14ac:dyDescent="0.3">
      <c r="A24" s="32">
        <f t="shared" si="7"/>
        <v>14</v>
      </c>
      <c r="B24" s="129">
        <v>22840.81</v>
      </c>
      <c r="C24" s="130"/>
      <c r="D24" s="129">
        <f t="shared" si="0"/>
        <v>31981.702161999998</v>
      </c>
      <c r="E24" s="131">
        <f t="shared" si="1"/>
        <v>792.80568771861101</v>
      </c>
      <c r="F24" s="129">
        <f t="shared" si="2"/>
        <v>2665.1418468333331</v>
      </c>
      <c r="G24" s="131">
        <f t="shared" si="8"/>
        <v>66.067140643217584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2094.478756810603</v>
      </c>
      <c r="K24" s="61">
        <f>GEW!$E$12+($F24-GEW!$E$12)*SUM(Fasering!$D$5:$D$8)</f>
        <v>2208.6627121935771</v>
      </c>
      <c r="L24" s="61">
        <f>GEW!$E$12+($F24-GEW!$E$12)*SUM(Fasering!$D$5:$D$9)</f>
        <v>2322.8466675765517</v>
      </c>
      <c r="M24" s="61">
        <f>GEW!$E$12+($F24-GEW!$E$12)*SUM(Fasering!$D$5:$D$10)</f>
        <v>2437.0306229595262</v>
      </c>
      <c r="N24" s="61">
        <f>GEW!$E$12+($F24-GEW!$E$12)*SUM(Fasering!$D$5:$D$11)</f>
        <v>2550.9578914503591</v>
      </c>
      <c r="O24" s="73">
        <f>GEW!$E$12+($F24-GEW!$E$12)*SUM(Fasering!$D$5:$D$12)</f>
        <v>2665.1418468333331</v>
      </c>
      <c r="P24" s="129">
        <f t="shared" si="3"/>
        <v>32.1252553333333</v>
      </c>
      <c r="Q24" s="131">
        <f t="shared" si="4"/>
        <v>0.7963642778820299</v>
      </c>
      <c r="R24" s="45">
        <f>$P24*SUM(Fasering!$D$5)</f>
        <v>0</v>
      </c>
      <c r="S24" s="45">
        <f>$P24*SUM(Fasering!$D$5:$D$7)</f>
        <v>8.3064246424016499</v>
      </c>
      <c r="T24" s="45">
        <f>$P24*SUM(Fasering!$D$5:$D$8)</f>
        <v>13.072333544587053</v>
      </c>
      <c r="U24" s="45">
        <f>$P24*SUM(Fasering!$D$5:$D$9)</f>
        <v>17.838242446772455</v>
      </c>
      <c r="V24" s="45">
        <f>$P24*SUM(Fasering!$D$5:$D$10)</f>
        <v>22.60415134895786</v>
      </c>
      <c r="W24" s="45">
        <f>$P24*SUM(Fasering!$D$5:$D$11)</f>
        <v>27.359346431147905</v>
      </c>
      <c r="X24" s="72">
        <f>$P24*SUM(Fasering!$D$5:$D$12)</f>
        <v>32.125255333333307</v>
      </c>
      <c r="Y24" s="129">
        <f t="shared" si="5"/>
        <v>5.4922844999999656</v>
      </c>
      <c r="Z24" s="131">
        <f t="shared" si="6"/>
        <v>0.13615017637624202</v>
      </c>
      <c r="AA24" s="71">
        <f>$Y24*SUM(Fasering!$D$5)</f>
        <v>0</v>
      </c>
      <c r="AB24" s="45">
        <f>$Y24*SUM(Fasering!$D$5:$D$7)</f>
        <v>1.4201053607360294</v>
      </c>
      <c r="AC24" s="45">
        <f>$Y24*SUM(Fasering!$D$5:$D$8)</f>
        <v>2.2349075255837185</v>
      </c>
      <c r="AD24" s="45">
        <f>$Y24*SUM(Fasering!$D$5:$D$9)</f>
        <v>3.0497096904314076</v>
      </c>
      <c r="AE24" s="45">
        <f>$Y24*SUM(Fasering!$D$5:$D$10)</f>
        <v>3.8645118552790967</v>
      </c>
      <c r="AF24" s="45">
        <f>$Y24*SUM(Fasering!$D$5:$D$11)</f>
        <v>4.6774823351522778</v>
      </c>
      <c r="AG24" s="72">
        <f>$Y24*SUM(Fasering!$D$5:$D$12)</f>
        <v>5.4922844999999665</v>
      </c>
      <c r="AH24" s="5">
        <f>($AK$3+(I24+R24)*12*7.57%)*SUM(Fasering!$D$5)</f>
        <v>0</v>
      </c>
      <c r="AI24" s="112">
        <f>($AK$3+(J24+S24)*12*7.57%)*SUM(Fasering!$D$5:$D$7)</f>
        <v>529.67032499297738</v>
      </c>
      <c r="AJ24" s="112">
        <f>($AK$3+(K24+T24)*12*7.57%)*SUM(Fasering!$D$5:$D$8)</f>
        <v>877.54401128406153</v>
      </c>
      <c r="AK24" s="9">
        <f>($AK$3+(L24+U24)*12*7.57%)*SUM(Fasering!$D$5:$D$9)</f>
        <v>1257.4781923777343</v>
      </c>
      <c r="AL24" s="9">
        <f>($AK$3+(M24+V24)*12*7.57%)*SUM(Fasering!$D$5:$D$10)</f>
        <v>1669.4728682739953</v>
      </c>
      <c r="AM24" s="9">
        <f>($AK$3+(N24+W24)*12*7.57%)*SUM(Fasering!$D$5:$D$11)</f>
        <v>2112.493842481063</v>
      </c>
      <c r="AN24" s="82">
        <f>($AK$3+(O24+X24)*12*7.57%)*SUM(Fasering!$D$5:$D$12)</f>
        <v>2588.5374356082007</v>
      </c>
      <c r="AO24" s="5">
        <f>($AK$3+(I24+AA24)*12*7.57%)*SUM(Fasering!$D$5)</f>
        <v>0</v>
      </c>
      <c r="AP24" s="112">
        <f>($AK$3+(J24+AB24)*12*7.57%)*SUM(Fasering!$D$5:$D$7)</f>
        <v>528.05287142773284</v>
      </c>
      <c r="AQ24" s="112">
        <f>($AK$3+(K24+AC24)*12*7.57%)*SUM(Fasering!$D$5:$D$8)</f>
        <v>873.53802181123399</v>
      </c>
      <c r="AR24" s="9">
        <f>($AK$3+(L24+AD24)*12*7.57%)*SUM(Fasering!$D$5:$D$9)</f>
        <v>1250.0187272617623</v>
      </c>
      <c r="AS24" s="9">
        <f>($AK$3+(M24+AE24)*12*7.57%)*SUM(Fasering!$D$5:$D$10)</f>
        <v>1657.4949877793176</v>
      </c>
      <c r="AT24" s="9">
        <f>($AK$3+(N24+AF24)*12*7.57%)*SUM(Fasering!$D$5:$D$11)</f>
        <v>2094.9463526286777</v>
      </c>
      <c r="AU24" s="82">
        <f>($AK$3+(O24+AG24)*12*7.57%)*SUM(Fasering!$D$5:$D$12)</f>
        <v>2564.3440449032005</v>
      </c>
    </row>
    <row r="25" spans="1:47" x14ac:dyDescent="0.3">
      <c r="A25" s="32">
        <f t="shared" si="7"/>
        <v>15</v>
      </c>
      <c r="B25" s="129">
        <v>22840.81</v>
      </c>
      <c r="C25" s="130"/>
      <c r="D25" s="129">
        <f t="shared" si="0"/>
        <v>31981.702161999998</v>
      </c>
      <c r="E25" s="131">
        <f t="shared" si="1"/>
        <v>792.80568771861101</v>
      </c>
      <c r="F25" s="129">
        <f t="shared" si="2"/>
        <v>2665.1418468333331</v>
      </c>
      <c r="G25" s="131">
        <f t="shared" si="8"/>
        <v>66.067140643217584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2094.478756810603</v>
      </c>
      <c r="K25" s="61">
        <f>GEW!$E$12+($F25-GEW!$E$12)*SUM(Fasering!$D$5:$D$8)</f>
        <v>2208.6627121935771</v>
      </c>
      <c r="L25" s="61">
        <f>GEW!$E$12+($F25-GEW!$E$12)*SUM(Fasering!$D$5:$D$9)</f>
        <v>2322.8466675765517</v>
      </c>
      <c r="M25" s="61">
        <f>GEW!$E$12+($F25-GEW!$E$12)*SUM(Fasering!$D$5:$D$10)</f>
        <v>2437.0306229595262</v>
      </c>
      <c r="N25" s="61">
        <f>GEW!$E$12+($F25-GEW!$E$12)*SUM(Fasering!$D$5:$D$11)</f>
        <v>2550.9578914503591</v>
      </c>
      <c r="O25" s="73">
        <f>GEW!$E$12+($F25-GEW!$E$12)*SUM(Fasering!$D$5:$D$12)</f>
        <v>2665.1418468333331</v>
      </c>
      <c r="P25" s="129">
        <f t="shared" si="3"/>
        <v>32.1252553333333</v>
      </c>
      <c r="Q25" s="131">
        <f t="shared" si="4"/>
        <v>0.7963642778820299</v>
      </c>
      <c r="R25" s="45">
        <f>$P25*SUM(Fasering!$D$5)</f>
        <v>0</v>
      </c>
      <c r="S25" s="45">
        <f>$P25*SUM(Fasering!$D$5:$D$7)</f>
        <v>8.3064246424016499</v>
      </c>
      <c r="T25" s="45">
        <f>$P25*SUM(Fasering!$D$5:$D$8)</f>
        <v>13.072333544587053</v>
      </c>
      <c r="U25" s="45">
        <f>$P25*SUM(Fasering!$D$5:$D$9)</f>
        <v>17.838242446772455</v>
      </c>
      <c r="V25" s="45">
        <f>$P25*SUM(Fasering!$D$5:$D$10)</f>
        <v>22.60415134895786</v>
      </c>
      <c r="W25" s="45">
        <f>$P25*SUM(Fasering!$D$5:$D$11)</f>
        <v>27.359346431147905</v>
      </c>
      <c r="X25" s="72">
        <f>$P25*SUM(Fasering!$D$5:$D$12)</f>
        <v>32.125255333333307</v>
      </c>
      <c r="Y25" s="129">
        <f t="shared" si="5"/>
        <v>5.4922844999999656</v>
      </c>
      <c r="Z25" s="131">
        <f t="shared" si="6"/>
        <v>0.13615017637624202</v>
      </c>
      <c r="AA25" s="71">
        <f>$Y25*SUM(Fasering!$D$5)</f>
        <v>0</v>
      </c>
      <c r="AB25" s="45">
        <f>$Y25*SUM(Fasering!$D$5:$D$7)</f>
        <v>1.4201053607360294</v>
      </c>
      <c r="AC25" s="45">
        <f>$Y25*SUM(Fasering!$D$5:$D$8)</f>
        <v>2.2349075255837185</v>
      </c>
      <c r="AD25" s="45">
        <f>$Y25*SUM(Fasering!$D$5:$D$9)</f>
        <v>3.0497096904314076</v>
      </c>
      <c r="AE25" s="45">
        <f>$Y25*SUM(Fasering!$D$5:$D$10)</f>
        <v>3.8645118552790967</v>
      </c>
      <c r="AF25" s="45">
        <f>$Y25*SUM(Fasering!$D$5:$D$11)</f>
        <v>4.6774823351522778</v>
      </c>
      <c r="AG25" s="72">
        <f>$Y25*SUM(Fasering!$D$5:$D$12)</f>
        <v>5.4922844999999665</v>
      </c>
      <c r="AH25" s="5">
        <f>($AK$3+(I25+R25)*12*7.57%)*SUM(Fasering!$D$5)</f>
        <v>0</v>
      </c>
      <c r="AI25" s="112">
        <f>($AK$3+(J25+S25)*12*7.57%)*SUM(Fasering!$D$5:$D$7)</f>
        <v>529.67032499297738</v>
      </c>
      <c r="AJ25" s="112">
        <f>($AK$3+(K25+T25)*12*7.57%)*SUM(Fasering!$D$5:$D$8)</f>
        <v>877.54401128406153</v>
      </c>
      <c r="AK25" s="9">
        <f>($AK$3+(L25+U25)*12*7.57%)*SUM(Fasering!$D$5:$D$9)</f>
        <v>1257.4781923777343</v>
      </c>
      <c r="AL25" s="9">
        <f>($AK$3+(M25+V25)*12*7.57%)*SUM(Fasering!$D$5:$D$10)</f>
        <v>1669.4728682739953</v>
      </c>
      <c r="AM25" s="9">
        <f>($AK$3+(N25+W25)*12*7.57%)*SUM(Fasering!$D$5:$D$11)</f>
        <v>2112.493842481063</v>
      </c>
      <c r="AN25" s="82">
        <f>($AK$3+(O25+X25)*12*7.57%)*SUM(Fasering!$D$5:$D$12)</f>
        <v>2588.5374356082007</v>
      </c>
      <c r="AO25" s="5">
        <f>($AK$3+(I25+AA25)*12*7.57%)*SUM(Fasering!$D$5)</f>
        <v>0</v>
      </c>
      <c r="AP25" s="112">
        <f>($AK$3+(J25+AB25)*12*7.57%)*SUM(Fasering!$D$5:$D$7)</f>
        <v>528.05287142773284</v>
      </c>
      <c r="AQ25" s="112">
        <f>($AK$3+(K25+AC25)*12*7.57%)*SUM(Fasering!$D$5:$D$8)</f>
        <v>873.53802181123399</v>
      </c>
      <c r="AR25" s="9">
        <f>($AK$3+(L25+AD25)*12*7.57%)*SUM(Fasering!$D$5:$D$9)</f>
        <v>1250.0187272617623</v>
      </c>
      <c r="AS25" s="9">
        <f>($AK$3+(M25+AE25)*12*7.57%)*SUM(Fasering!$D$5:$D$10)</f>
        <v>1657.4949877793176</v>
      </c>
      <c r="AT25" s="9">
        <f>($AK$3+(N25+AF25)*12*7.57%)*SUM(Fasering!$D$5:$D$11)</f>
        <v>2094.9463526286777</v>
      </c>
      <c r="AU25" s="82">
        <f>($AK$3+(O25+AG25)*12*7.57%)*SUM(Fasering!$D$5:$D$12)</f>
        <v>2564.3440449032005</v>
      </c>
    </row>
    <row r="26" spans="1:47" x14ac:dyDescent="0.3">
      <c r="A26" s="32">
        <f t="shared" si="7"/>
        <v>16</v>
      </c>
      <c r="B26" s="129">
        <v>23757.8</v>
      </c>
      <c r="C26" s="130"/>
      <c r="D26" s="129">
        <f t="shared" si="0"/>
        <v>33265.671559999995</v>
      </c>
      <c r="E26" s="131">
        <f t="shared" si="1"/>
        <v>824.63445769573036</v>
      </c>
      <c r="F26" s="129">
        <f t="shared" si="2"/>
        <v>2772.1392966666663</v>
      </c>
      <c r="G26" s="131">
        <f t="shared" si="8"/>
        <v>68.719538141310863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2122.144412530623</v>
      </c>
      <c r="K26" s="61">
        <f>GEW!$E$12+($F26-GEW!$E$12)*SUM(Fasering!$D$5:$D$8)</f>
        <v>2252.2018634976994</v>
      </c>
      <c r="L26" s="61">
        <f>GEW!$E$12+($F26-GEW!$E$12)*SUM(Fasering!$D$5:$D$9)</f>
        <v>2382.2593144647758</v>
      </c>
      <c r="M26" s="61">
        <f>GEW!$E$12+($F26-GEW!$E$12)*SUM(Fasering!$D$5:$D$10)</f>
        <v>2512.3167654318522</v>
      </c>
      <c r="N26" s="61">
        <f>GEW!$E$12+($F26-GEW!$E$12)*SUM(Fasering!$D$5:$D$11)</f>
        <v>2642.0818456995898</v>
      </c>
      <c r="O26" s="73">
        <f>GEW!$E$12+($F26-GEW!$E$12)*SUM(Fasering!$D$5:$D$12)</f>
        <v>2772.1392966666663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($AK$3+(I26+R26)*12*7.57%)*SUM(Fasering!$D$5)</f>
        <v>0</v>
      </c>
      <c r="AI26" s="112">
        <f>($AK$3+(J26+S26)*12*7.57%)*SUM(Fasering!$D$5:$D$7)</f>
        <v>534.21740682960581</v>
      </c>
      <c r="AJ26" s="112">
        <f>($AK$3+(K26+T26)*12*7.57%)*SUM(Fasering!$D$5:$D$8)</f>
        <v>888.80588758210911</v>
      </c>
      <c r="AK26" s="9">
        <f>($AK$3+(L26+U26)*12*7.57%)*SUM(Fasering!$D$5:$D$9)</f>
        <v>1278.4486851749559</v>
      </c>
      <c r="AL26" s="9">
        <f>($AK$3+(M26+V26)*12*7.57%)*SUM(Fasering!$D$5:$D$10)</f>
        <v>1703.1457996081463</v>
      </c>
      <c r="AM26" s="9">
        <f>($AK$3+(N26+W26)*12*7.57%)*SUM(Fasering!$D$5:$D$11)</f>
        <v>2161.8243915000344</v>
      </c>
      <c r="AN26" s="82">
        <f>($AK$3+(O26+X26)*12*7.57%)*SUM(Fasering!$D$5:$D$12)</f>
        <v>2656.5513370920003</v>
      </c>
      <c r="AO26" s="5">
        <f>($AK$3+(I26+AA26)*12*7.57%)*SUM(Fasering!$D$5)</f>
        <v>0</v>
      </c>
      <c r="AP26" s="112">
        <f>($AK$3+(J26+AB26)*12*7.57%)*SUM(Fasering!$D$5:$D$7)</f>
        <v>534.21740682960581</v>
      </c>
      <c r="AQ26" s="112">
        <f>($AK$3+(K26+AC26)*12*7.57%)*SUM(Fasering!$D$5:$D$8)</f>
        <v>888.80588758210911</v>
      </c>
      <c r="AR26" s="9">
        <f>($AK$3+(L26+AD26)*12*7.57%)*SUM(Fasering!$D$5:$D$9)</f>
        <v>1278.4486851749559</v>
      </c>
      <c r="AS26" s="9">
        <f>($AK$3+(M26+AE26)*12*7.57%)*SUM(Fasering!$D$5:$D$10)</f>
        <v>1703.1457996081463</v>
      </c>
      <c r="AT26" s="9">
        <f>($AK$3+(N26+AF26)*12*7.57%)*SUM(Fasering!$D$5:$D$11)</f>
        <v>2161.8243915000344</v>
      </c>
      <c r="AU26" s="82">
        <f>($AK$3+(O26+AG26)*12*7.57%)*SUM(Fasering!$D$5:$D$12)</f>
        <v>2656.5513370920003</v>
      </c>
    </row>
    <row r="27" spans="1:47" x14ac:dyDescent="0.3">
      <c r="A27" s="32">
        <f t="shared" si="7"/>
        <v>17</v>
      </c>
      <c r="B27" s="129">
        <v>23757.8</v>
      </c>
      <c r="C27" s="130"/>
      <c r="D27" s="129">
        <f t="shared" si="0"/>
        <v>33265.671559999995</v>
      </c>
      <c r="E27" s="131">
        <f t="shared" si="1"/>
        <v>824.63445769573036</v>
      </c>
      <c r="F27" s="129">
        <f t="shared" si="2"/>
        <v>2772.1392966666663</v>
      </c>
      <c r="G27" s="131">
        <f t="shared" si="8"/>
        <v>68.719538141310863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2122.144412530623</v>
      </c>
      <c r="K27" s="61">
        <f>GEW!$E$12+($F27-GEW!$E$12)*SUM(Fasering!$D$5:$D$8)</f>
        <v>2252.2018634976994</v>
      </c>
      <c r="L27" s="61">
        <f>GEW!$E$12+($F27-GEW!$E$12)*SUM(Fasering!$D$5:$D$9)</f>
        <v>2382.2593144647758</v>
      </c>
      <c r="M27" s="61">
        <f>GEW!$E$12+($F27-GEW!$E$12)*SUM(Fasering!$D$5:$D$10)</f>
        <v>2512.3167654318522</v>
      </c>
      <c r="N27" s="61">
        <f>GEW!$E$12+($F27-GEW!$E$12)*SUM(Fasering!$D$5:$D$11)</f>
        <v>2642.0818456995898</v>
      </c>
      <c r="O27" s="73">
        <f>GEW!$E$12+($F27-GEW!$E$12)*SUM(Fasering!$D$5:$D$12)</f>
        <v>2772.1392966666663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($AK$3+(I27+R27)*12*7.57%)*SUM(Fasering!$D$5)</f>
        <v>0</v>
      </c>
      <c r="AI27" s="112">
        <f>($AK$3+(J27+S27)*12*7.57%)*SUM(Fasering!$D$5:$D$7)</f>
        <v>534.21740682960581</v>
      </c>
      <c r="AJ27" s="112">
        <f>($AK$3+(K27+T27)*12*7.57%)*SUM(Fasering!$D$5:$D$8)</f>
        <v>888.80588758210911</v>
      </c>
      <c r="AK27" s="9">
        <f>($AK$3+(L27+U27)*12*7.57%)*SUM(Fasering!$D$5:$D$9)</f>
        <v>1278.4486851749559</v>
      </c>
      <c r="AL27" s="9">
        <f>($AK$3+(M27+V27)*12*7.57%)*SUM(Fasering!$D$5:$D$10)</f>
        <v>1703.1457996081463</v>
      </c>
      <c r="AM27" s="9">
        <f>($AK$3+(N27+W27)*12*7.57%)*SUM(Fasering!$D$5:$D$11)</f>
        <v>2161.8243915000344</v>
      </c>
      <c r="AN27" s="82">
        <f>($AK$3+(O27+X27)*12*7.57%)*SUM(Fasering!$D$5:$D$12)</f>
        <v>2656.5513370920003</v>
      </c>
      <c r="AO27" s="5">
        <f>($AK$3+(I27+AA27)*12*7.57%)*SUM(Fasering!$D$5)</f>
        <v>0</v>
      </c>
      <c r="AP27" s="112">
        <f>($AK$3+(J27+AB27)*12*7.57%)*SUM(Fasering!$D$5:$D$7)</f>
        <v>534.21740682960581</v>
      </c>
      <c r="AQ27" s="112">
        <f>($AK$3+(K27+AC27)*12*7.57%)*SUM(Fasering!$D$5:$D$8)</f>
        <v>888.80588758210911</v>
      </c>
      <c r="AR27" s="9">
        <f>($AK$3+(L27+AD27)*12*7.57%)*SUM(Fasering!$D$5:$D$9)</f>
        <v>1278.4486851749559</v>
      </c>
      <c r="AS27" s="9">
        <f>($AK$3+(M27+AE27)*12*7.57%)*SUM(Fasering!$D$5:$D$10)</f>
        <v>1703.1457996081463</v>
      </c>
      <c r="AT27" s="9">
        <f>($AK$3+(N27+AF27)*12*7.57%)*SUM(Fasering!$D$5:$D$11)</f>
        <v>2161.8243915000344</v>
      </c>
      <c r="AU27" s="82">
        <f>($AK$3+(O27+AG27)*12*7.57%)*SUM(Fasering!$D$5:$D$12)</f>
        <v>2656.5513370920003</v>
      </c>
    </row>
    <row r="28" spans="1:47" x14ac:dyDescent="0.3">
      <c r="A28" s="32">
        <f t="shared" si="7"/>
        <v>18</v>
      </c>
      <c r="B28" s="129">
        <v>24674.75</v>
      </c>
      <c r="C28" s="130"/>
      <c r="D28" s="129">
        <f t="shared" si="0"/>
        <v>34549.584949999997</v>
      </c>
      <c r="E28" s="131">
        <f t="shared" si="1"/>
        <v>856.4618392707963</v>
      </c>
      <c r="F28" s="129">
        <f t="shared" si="2"/>
        <v>2879.1320791666662</v>
      </c>
      <c r="G28" s="131">
        <f t="shared" si="8"/>
        <v>71.371819939233021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2149.8088614477019</v>
      </c>
      <c r="K28" s="61">
        <f>GEW!$E$12+($F28-GEW!$E$12)*SUM(Fasering!$D$5:$D$8)</f>
        <v>2295.7391155814894</v>
      </c>
      <c r="L28" s="61">
        <f>GEW!$E$12+($F28-GEW!$E$12)*SUM(Fasering!$D$5:$D$9)</f>
        <v>2441.6693697152768</v>
      </c>
      <c r="M28" s="61">
        <f>GEW!$E$12+($F28-GEW!$E$12)*SUM(Fasering!$D$5:$D$10)</f>
        <v>2587.5996238490648</v>
      </c>
      <c r="N28" s="61">
        <f>GEW!$E$12+($F28-GEW!$E$12)*SUM(Fasering!$D$5:$D$11)</f>
        <v>2733.2018250328788</v>
      </c>
      <c r="O28" s="73">
        <f>GEW!$E$12+($F28-GEW!$E$12)*SUM(Fasering!$D$5:$D$12)</f>
        <v>2879.1320791666667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($AK$3+(I28+R28)*12*7.57%)*SUM(Fasering!$D$5)</f>
        <v>0</v>
      </c>
      <c r="AI28" s="112">
        <f>($AK$3+(J28+S28)*12*7.57%)*SUM(Fasering!$D$5:$D$7)</f>
        <v>540.71521207232615</v>
      </c>
      <c r="AJ28" s="112">
        <f>($AK$3+(K28+T28)*12*7.57%)*SUM(Fasering!$D$5:$D$8)</f>
        <v>904.89917146867788</v>
      </c>
      <c r="AK28" s="9">
        <f>($AK$3+(L28+U28)*12*7.57%)*SUM(Fasering!$D$5:$D$9)</f>
        <v>1308.4156360537756</v>
      </c>
      <c r="AL28" s="9">
        <f>($AK$3+(M28+V28)*12*7.57%)*SUM(Fasering!$D$5:$D$10)</f>
        <v>1751.2646058276198</v>
      </c>
      <c r="AM28" s="9">
        <f>($AK$3+(N28+W28)*12*7.57%)*SUM(Fasering!$D$5:$D$11)</f>
        <v>2232.3180205039548</v>
      </c>
      <c r="AN28" s="82">
        <f>($AK$3+(O28+X28)*12*7.57%)*SUM(Fasering!$D$5:$D$12)</f>
        <v>2753.7435807150009</v>
      </c>
      <c r="AO28" s="5">
        <f>($AK$3+(I28+AA28)*12*7.57%)*SUM(Fasering!$D$5)</f>
        <v>0</v>
      </c>
      <c r="AP28" s="112">
        <f>($AK$3+(J28+AB28)*12*7.57%)*SUM(Fasering!$D$5:$D$7)</f>
        <v>540.71521207232615</v>
      </c>
      <c r="AQ28" s="112">
        <f>($AK$3+(K28+AC28)*12*7.57%)*SUM(Fasering!$D$5:$D$8)</f>
        <v>904.89917146867788</v>
      </c>
      <c r="AR28" s="9">
        <f>($AK$3+(L28+AD28)*12*7.57%)*SUM(Fasering!$D$5:$D$9)</f>
        <v>1308.4156360537756</v>
      </c>
      <c r="AS28" s="9">
        <f>($AK$3+(M28+AE28)*12*7.57%)*SUM(Fasering!$D$5:$D$10)</f>
        <v>1751.2646058276198</v>
      </c>
      <c r="AT28" s="9">
        <f>($AK$3+(N28+AF28)*12*7.57%)*SUM(Fasering!$D$5:$D$11)</f>
        <v>2232.3180205039548</v>
      </c>
      <c r="AU28" s="82">
        <f>($AK$3+(O28+AG28)*12*7.57%)*SUM(Fasering!$D$5:$D$12)</f>
        <v>2753.7435807150009</v>
      </c>
    </row>
    <row r="29" spans="1:47" x14ac:dyDescent="0.3">
      <c r="A29" s="32">
        <f t="shared" si="7"/>
        <v>19</v>
      </c>
      <c r="B29" s="129">
        <v>24674.75</v>
      </c>
      <c r="C29" s="130"/>
      <c r="D29" s="129">
        <f t="shared" si="0"/>
        <v>34549.584949999997</v>
      </c>
      <c r="E29" s="131">
        <f t="shared" si="1"/>
        <v>856.4618392707963</v>
      </c>
      <c r="F29" s="129">
        <f t="shared" si="2"/>
        <v>2879.1320791666662</v>
      </c>
      <c r="G29" s="131">
        <f t="shared" si="8"/>
        <v>71.371819939233021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2149.8088614477019</v>
      </c>
      <c r="K29" s="61">
        <f>GEW!$E$12+($F29-GEW!$E$12)*SUM(Fasering!$D$5:$D$8)</f>
        <v>2295.7391155814894</v>
      </c>
      <c r="L29" s="61">
        <f>GEW!$E$12+($F29-GEW!$E$12)*SUM(Fasering!$D$5:$D$9)</f>
        <v>2441.6693697152768</v>
      </c>
      <c r="M29" s="61">
        <f>GEW!$E$12+($F29-GEW!$E$12)*SUM(Fasering!$D$5:$D$10)</f>
        <v>2587.5996238490648</v>
      </c>
      <c r="N29" s="61">
        <f>GEW!$E$12+($F29-GEW!$E$12)*SUM(Fasering!$D$5:$D$11)</f>
        <v>2733.2018250328788</v>
      </c>
      <c r="O29" s="73">
        <f>GEW!$E$12+($F29-GEW!$E$12)*SUM(Fasering!$D$5:$D$12)</f>
        <v>2879.1320791666667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($AK$3+(I29+R29)*12*7.57%)*SUM(Fasering!$D$5)</f>
        <v>0</v>
      </c>
      <c r="AI29" s="112">
        <f>($AK$3+(J29+S29)*12*7.57%)*SUM(Fasering!$D$5:$D$7)</f>
        <v>540.71521207232615</v>
      </c>
      <c r="AJ29" s="112">
        <f>($AK$3+(K29+T29)*12*7.57%)*SUM(Fasering!$D$5:$D$8)</f>
        <v>904.89917146867788</v>
      </c>
      <c r="AK29" s="9">
        <f>($AK$3+(L29+U29)*12*7.57%)*SUM(Fasering!$D$5:$D$9)</f>
        <v>1308.4156360537756</v>
      </c>
      <c r="AL29" s="9">
        <f>($AK$3+(M29+V29)*12*7.57%)*SUM(Fasering!$D$5:$D$10)</f>
        <v>1751.2646058276198</v>
      </c>
      <c r="AM29" s="9">
        <f>($AK$3+(N29+W29)*12*7.57%)*SUM(Fasering!$D$5:$D$11)</f>
        <v>2232.3180205039548</v>
      </c>
      <c r="AN29" s="82">
        <f>($AK$3+(O29+X29)*12*7.57%)*SUM(Fasering!$D$5:$D$12)</f>
        <v>2753.7435807150009</v>
      </c>
      <c r="AO29" s="5">
        <f>($AK$3+(I29+AA29)*12*7.57%)*SUM(Fasering!$D$5)</f>
        <v>0</v>
      </c>
      <c r="AP29" s="112">
        <f>($AK$3+(J29+AB29)*12*7.57%)*SUM(Fasering!$D$5:$D$7)</f>
        <v>540.71521207232615</v>
      </c>
      <c r="AQ29" s="112">
        <f>($AK$3+(K29+AC29)*12*7.57%)*SUM(Fasering!$D$5:$D$8)</f>
        <v>904.89917146867788</v>
      </c>
      <c r="AR29" s="9">
        <f>($AK$3+(L29+AD29)*12*7.57%)*SUM(Fasering!$D$5:$D$9)</f>
        <v>1308.4156360537756</v>
      </c>
      <c r="AS29" s="9">
        <f>($AK$3+(M29+AE29)*12*7.57%)*SUM(Fasering!$D$5:$D$10)</f>
        <v>1751.2646058276198</v>
      </c>
      <c r="AT29" s="9">
        <f>($AK$3+(N29+AF29)*12*7.57%)*SUM(Fasering!$D$5:$D$11)</f>
        <v>2232.3180205039548</v>
      </c>
      <c r="AU29" s="82">
        <f>($AK$3+(O29+AG29)*12*7.57%)*SUM(Fasering!$D$5:$D$12)</f>
        <v>2753.7435807150009</v>
      </c>
    </row>
    <row r="30" spans="1:47" x14ac:dyDescent="0.3">
      <c r="A30" s="32">
        <f t="shared" si="7"/>
        <v>20</v>
      </c>
      <c r="B30" s="129">
        <v>25591.74</v>
      </c>
      <c r="C30" s="130"/>
      <c r="D30" s="129">
        <f t="shared" si="0"/>
        <v>35833.554347999998</v>
      </c>
      <c r="E30" s="131">
        <f t="shared" si="1"/>
        <v>888.29060924791577</v>
      </c>
      <c r="F30" s="129">
        <f t="shared" si="2"/>
        <v>2986.1295289999998</v>
      </c>
      <c r="G30" s="131">
        <f t="shared" si="8"/>
        <v>74.024217437326314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2177.4745171677218</v>
      </c>
      <c r="K30" s="61">
        <f>GEW!$E$12+($F30-GEW!$E$12)*SUM(Fasering!$D$5:$D$8)</f>
        <v>2339.2782668856116</v>
      </c>
      <c r="L30" s="61">
        <f>GEW!$E$12+($F30-GEW!$E$12)*SUM(Fasering!$D$5:$D$9)</f>
        <v>2501.0820166035014</v>
      </c>
      <c r="M30" s="61">
        <f>GEW!$E$12+($F30-GEW!$E$12)*SUM(Fasering!$D$5:$D$10)</f>
        <v>2662.8857663213912</v>
      </c>
      <c r="N30" s="61">
        <f>GEW!$E$12+($F30-GEW!$E$12)*SUM(Fasering!$D$5:$D$11)</f>
        <v>2824.3257792821105</v>
      </c>
      <c r="O30" s="73">
        <f>GEW!$E$12+($F30-GEW!$E$12)*SUM(Fasering!$D$5:$D$12)</f>
        <v>2986.1295289999998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($AK$3+(I30+R30)*12*7.57%)*SUM(Fasering!$D$5)</f>
        <v>0</v>
      </c>
      <c r="AI30" s="112">
        <f>($AK$3+(J30+S30)*12*7.57%)*SUM(Fasering!$D$5:$D$7)</f>
        <v>547.21330076802622</v>
      </c>
      <c r="AJ30" s="112">
        <f>($AK$3+(K30+T30)*12*7.57%)*SUM(Fasering!$D$5:$D$8)</f>
        <v>920.99315739064173</v>
      </c>
      <c r="AK30" s="9">
        <f>($AK$3+(L30+U30)*12*7.57%)*SUM(Fasering!$D$5:$D$9)</f>
        <v>1338.3838941773038</v>
      </c>
      <c r="AL30" s="9">
        <f>($AK$3+(M30+V30)*12*7.57%)*SUM(Fasering!$D$5:$D$10)</f>
        <v>1799.385511128012</v>
      </c>
      <c r="AM30" s="9">
        <f>($AK$3+(N30+W30)*12*7.57%)*SUM(Fasering!$D$5:$D$11)</f>
        <v>2302.814724643009</v>
      </c>
      <c r="AN30" s="82">
        <f>($AK$3+(O30+X30)*12*7.57%)*SUM(Fasering!$D$5:$D$12)</f>
        <v>2850.9400641436005</v>
      </c>
      <c r="AO30" s="5">
        <f>($AK$3+(I30+AA30)*12*7.57%)*SUM(Fasering!$D$5)</f>
        <v>0</v>
      </c>
      <c r="AP30" s="112">
        <f>($AK$3+(J30+AB30)*12*7.57%)*SUM(Fasering!$D$5:$D$7)</f>
        <v>547.21330076802622</v>
      </c>
      <c r="AQ30" s="112">
        <f>($AK$3+(K30+AC30)*12*7.57%)*SUM(Fasering!$D$5:$D$8)</f>
        <v>920.99315739064173</v>
      </c>
      <c r="AR30" s="9">
        <f>($AK$3+(L30+AD30)*12*7.57%)*SUM(Fasering!$D$5:$D$9)</f>
        <v>1338.3838941773038</v>
      </c>
      <c r="AS30" s="9">
        <f>($AK$3+(M30+AE30)*12*7.57%)*SUM(Fasering!$D$5:$D$10)</f>
        <v>1799.385511128012</v>
      </c>
      <c r="AT30" s="9">
        <f>($AK$3+(N30+AF30)*12*7.57%)*SUM(Fasering!$D$5:$D$11)</f>
        <v>2302.814724643009</v>
      </c>
      <c r="AU30" s="82">
        <f>($AK$3+(O30+AG30)*12*7.57%)*SUM(Fasering!$D$5:$D$12)</f>
        <v>2850.9400641436005</v>
      </c>
    </row>
    <row r="31" spans="1:47" x14ac:dyDescent="0.3">
      <c r="A31" s="32">
        <f t="shared" si="7"/>
        <v>21</v>
      </c>
      <c r="B31" s="129">
        <v>25591.74</v>
      </c>
      <c r="C31" s="130"/>
      <c r="D31" s="129">
        <f t="shared" si="0"/>
        <v>35833.554347999998</v>
      </c>
      <c r="E31" s="131">
        <f t="shared" si="1"/>
        <v>888.29060924791577</v>
      </c>
      <c r="F31" s="129">
        <f t="shared" si="2"/>
        <v>2986.1295289999998</v>
      </c>
      <c r="G31" s="131">
        <f t="shared" si="8"/>
        <v>74.024217437326314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2177.4745171677218</v>
      </c>
      <c r="K31" s="61">
        <f>GEW!$E$12+($F31-GEW!$E$12)*SUM(Fasering!$D$5:$D$8)</f>
        <v>2339.2782668856116</v>
      </c>
      <c r="L31" s="61">
        <f>GEW!$E$12+($F31-GEW!$E$12)*SUM(Fasering!$D$5:$D$9)</f>
        <v>2501.0820166035014</v>
      </c>
      <c r="M31" s="61">
        <f>GEW!$E$12+($F31-GEW!$E$12)*SUM(Fasering!$D$5:$D$10)</f>
        <v>2662.8857663213912</v>
      </c>
      <c r="N31" s="61">
        <f>GEW!$E$12+($F31-GEW!$E$12)*SUM(Fasering!$D$5:$D$11)</f>
        <v>2824.3257792821105</v>
      </c>
      <c r="O31" s="73">
        <f>GEW!$E$12+($F31-GEW!$E$12)*SUM(Fasering!$D$5:$D$12)</f>
        <v>2986.1295289999998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($AK$3+(I31+R31)*12*7.57%)*SUM(Fasering!$D$5)</f>
        <v>0</v>
      </c>
      <c r="AI31" s="112">
        <f>($AK$3+(J31+S31)*12*7.57%)*SUM(Fasering!$D$5:$D$7)</f>
        <v>547.21330076802622</v>
      </c>
      <c r="AJ31" s="112">
        <f>($AK$3+(K31+T31)*12*7.57%)*SUM(Fasering!$D$5:$D$8)</f>
        <v>920.99315739064173</v>
      </c>
      <c r="AK31" s="9">
        <f>($AK$3+(L31+U31)*12*7.57%)*SUM(Fasering!$D$5:$D$9)</f>
        <v>1338.3838941773038</v>
      </c>
      <c r="AL31" s="9">
        <f>($AK$3+(M31+V31)*12*7.57%)*SUM(Fasering!$D$5:$D$10)</f>
        <v>1799.385511128012</v>
      </c>
      <c r="AM31" s="9">
        <f>($AK$3+(N31+W31)*12*7.57%)*SUM(Fasering!$D$5:$D$11)</f>
        <v>2302.814724643009</v>
      </c>
      <c r="AN31" s="82">
        <f>($AK$3+(O31+X31)*12*7.57%)*SUM(Fasering!$D$5:$D$12)</f>
        <v>2850.9400641436005</v>
      </c>
      <c r="AO31" s="5">
        <f>($AK$3+(I31+AA31)*12*7.57%)*SUM(Fasering!$D$5)</f>
        <v>0</v>
      </c>
      <c r="AP31" s="112">
        <f>($AK$3+(J31+AB31)*12*7.57%)*SUM(Fasering!$D$5:$D$7)</f>
        <v>547.21330076802622</v>
      </c>
      <c r="AQ31" s="112">
        <f>($AK$3+(K31+AC31)*12*7.57%)*SUM(Fasering!$D$5:$D$8)</f>
        <v>920.99315739064173</v>
      </c>
      <c r="AR31" s="9">
        <f>($AK$3+(L31+AD31)*12*7.57%)*SUM(Fasering!$D$5:$D$9)</f>
        <v>1338.3838941773038</v>
      </c>
      <c r="AS31" s="9">
        <f>($AK$3+(M31+AE31)*12*7.57%)*SUM(Fasering!$D$5:$D$10)</f>
        <v>1799.385511128012</v>
      </c>
      <c r="AT31" s="9">
        <f>($AK$3+(N31+AF31)*12*7.57%)*SUM(Fasering!$D$5:$D$11)</f>
        <v>2302.814724643009</v>
      </c>
      <c r="AU31" s="82">
        <f>($AK$3+(O31+AG31)*12*7.57%)*SUM(Fasering!$D$5:$D$12)</f>
        <v>2850.9400641436005</v>
      </c>
    </row>
    <row r="32" spans="1:47" x14ac:dyDescent="0.3">
      <c r="A32" s="32">
        <f t="shared" si="7"/>
        <v>22</v>
      </c>
      <c r="B32" s="129">
        <v>26508.73</v>
      </c>
      <c r="C32" s="130"/>
      <c r="D32" s="129">
        <f t="shared" si="0"/>
        <v>37117.523745999999</v>
      </c>
      <c r="E32" s="131">
        <f t="shared" si="1"/>
        <v>920.11937922503523</v>
      </c>
      <c r="F32" s="129">
        <f t="shared" si="2"/>
        <v>3093.1269788333334</v>
      </c>
      <c r="G32" s="131">
        <f t="shared" si="8"/>
        <v>76.676614935419607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2205.1401728877418</v>
      </c>
      <c r="K32" s="61">
        <f>GEW!$E$12+($F32-GEW!$E$12)*SUM(Fasering!$D$5:$D$8)</f>
        <v>2382.8174181897339</v>
      </c>
      <c r="L32" s="61">
        <f>GEW!$E$12+($F32-GEW!$E$12)*SUM(Fasering!$D$5:$D$9)</f>
        <v>2560.494663491726</v>
      </c>
      <c r="M32" s="61">
        <f>GEW!$E$12+($F32-GEW!$E$12)*SUM(Fasering!$D$5:$D$10)</f>
        <v>2738.1719087937176</v>
      </c>
      <c r="N32" s="61">
        <f>GEW!$E$12+($F32-GEW!$E$12)*SUM(Fasering!$D$5:$D$11)</f>
        <v>2915.4497335313417</v>
      </c>
      <c r="O32" s="73">
        <f>GEW!$E$12+($F32-GEW!$E$12)*SUM(Fasering!$D$5:$D$12)</f>
        <v>3093.1269788333339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($AK$3+(I32+R32)*12*7.57%)*SUM(Fasering!$D$5)</f>
        <v>0</v>
      </c>
      <c r="AI32" s="112">
        <f>($AK$3+(J32+S32)*12*7.57%)*SUM(Fasering!$D$5:$D$7)</f>
        <v>553.71138946372628</v>
      </c>
      <c r="AJ32" s="112">
        <f>($AK$3+(K32+T32)*12*7.57%)*SUM(Fasering!$D$5:$D$8)</f>
        <v>937.08714331260546</v>
      </c>
      <c r="AK32" s="9">
        <f>($AK$3+(L32+U32)*12*7.57%)*SUM(Fasering!$D$5:$D$9)</f>
        <v>1368.3521523008317</v>
      </c>
      <c r="AL32" s="9">
        <f>($AK$3+(M32+V32)*12*7.57%)*SUM(Fasering!$D$5:$D$10)</f>
        <v>1847.5064164284047</v>
      </c>
      <c r="AM32" s="9">
        <f>($AK$3+(N32+W32)*12*7.57%)*SUM(Fasering!$D$5:$D$11)</f>
        <v>2373.3114287820617</v>
      </c>
      <c r="AN32" s="82">
        <f>($AK$3+(O32+X32)*12*7.57%)*SUM(Fasering!$D$5:$D$12)</f>
        <v>2948.1365475722014</v>
      </c>
      <c r="AO32" s="5">
        <f>($AK$3+(I32+AA32)*12*7.57%)*SUM(Fasering!$D$5)</f>
        <v>0</v>
      </c>
      <c r="AP32" s="112">
        <f>($AK$3+(J32+AB32)*12*7.57%)*SUM(Fasering!$D$5:$D$7)</f>
        <v>553.71138946372628</v>
      </c>
      <c r="AQ32" s="112">
        <f>($AK$3+(K32+AC32)*12*7.57%)*SUM(Fasering!$D$5:$D$8)</f>
        <v>937.08714331260546</v>
      </c>
      <c r="AR32" s="9">
        <f>($AK$3+(L32+AD32)*12*7.57%)*SUM(Fasering!$D$5:$D$9)</f>
        <v>1368.3521523008317</v>
      </c>
      <c r="AS32" s="9">
        <f>($AK$3+(M32+AE32)*12*7.57%)*SUM(Fasering!$D$5:$D$10)</f>
        <v>1847.5064164284047</v>
      </c>
      <c r="AT32" s="9">
        <f>($AK$3+(N32+AF32)*12*7.57%)*SUM(Fasering!$D$5:$D$11)</f>
        <v>2373.3114287820617</v>
      </c>
      <c r="AU32" s="82">
        <f>($AK$3+(O32+AG32)*12*7.57%)*SUM(Fasering!$D$5:$D$12)</f>
        <v>2948.1365475722014</v>
      </c>
    </row>
    <row r="33" spans="1:47" x14ac:dyDescent="0.3">
      <c r="A33" s="32">
        <f t="shared" si="7"/>
        <v>23</v>
      </c>
      <c r="B33" s="129">
        <v>27425.69</v>
      </c>
      <c r="C33" s="130"/>
      <c r="D33" s="129">
        <f t="shared" si="0"/>
        <v>38401.451137999997</v>
      </c>
      <c r="E33" s="131">
        <f t="shared" si="1"/>
        <v>951.94710790061447</v>
      </c>
      <c r="F33" s="129">
        <f t="shared" si="2"/>
        <v>3200.1209281666661</v>
      </c>
      <c r="G33" s="131">
        <f t="shared" si="8"/>
        <v>79.328925658384534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2232.804923505556</v>
      </c>
      <c r="K33" s="61">
        <f>GEW!$E$12+($F33-GEW!$E$12)*SUM(Fasering!$D$5:$D$8)</f>
        <v>2426.3551450786067</v>
      </c>
      <c r="L33" s="61">
        <f>GEW!$E$12+($F33-GEW!$E$12)*SUM(Fasering!$D$5:$D$9)</f>
        <v>2619.9053666516575</v>
      </c>
      <c r="M33" s="61">
        <f>GEW!$E$12+($F33-GEW!$E$12)*SUM(Fasering!$D$5:$D$10)</f>
        <v>2813.4555882247082</v>
      </c>
      <c r="N33" s="61">
        <f>GEW!$E$12+($F33-GEW!$E$12)*SUM(Fasering!$D$5:$D$11)</f>
        <v>3006.5707065936158</v>
      </c>
      <c r="O33" s="73">
        <f>GEW!$E$12+($F33-GEW!$E$12)*SUM(Fasering!$D$5:$D$12)</f>
        <v>3200.1209281666661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($AK$3+(I33+R33)*12*7.57%)*SUM(Fasering!$D$5)</f>
        <v>0</v>
      </c>
      <c r="AI33" s="112">
        <f>($AK$3+(J33+S33)*12*7.57%)*SUM(Fasering!$D$5:$D$7)</f>
        <v>560.20926556969164</v>
      </c>
      <c r="AJ33" s="112">
        <f>($AK$3+(K33+T33)*12*7.57%)*SUM(Fasering!$D$5:$D$8)</f>
        <v>953.18060270802289</v>
      </c>
      <c r="AK33" s="9">
        <f>($AK$3+(L33+U33)*12*7.57%)*SUM(Fasering!$D$5:$D$9)</f>
        <v>1398.3194299908284</v>
      </c>
      <c r="AL33" s="9">
        <f>($AK$3+(M33+V33)*12*7.57%)*SUM(Fasering!$D$5:$D$10)</f>
        <v>1895.6257474181079</v>
      </c>
      <c r="AM33" s="9">
        <f>($AK$3+(N33+W33)*12*7.57%)*SUM(Fasering!$D$5:$D$11)</f>
        <v>2443.8058265697659</v>
      </c>
      <c r="AN33" s="82">
        <f>($AK$3+(O33+X33)*12*7.57%)*SUM(Fasering!$D$5:$D$12)</f>
        <v>3045.3298511466</v>
      </c>
      <c r="AO33" s="5">
        <f>($AK$3+(I33+AA33)*12*7.57%)*SUM(Fasering!$D$5)</f>
        <v>0</v>
      </c>
      <c r="AP33" s="112">
        <f>($AK$3+(J33+AB33)*12*7.57%)*SUM(Fasering!$D$5:$D$7)</f>
        <v>560.20926556969164</v>
      </c>
      <c r="AQ33" s="112">
        <f>($AK$3+(K33+AC33)*12*7.57%)*SUM(Fasering!$D$5:$D$8)</f>
        <v>953.18060270802289</v>
      </c>
      <c r="AR33" s="9">
        <f>($AK$3+(L33+AD33)*12*7.57%)*SUM(Fasering!$D$5:$D$9)</f>
        <v>1398.3194299908284</v>
      </c>
      <c r="AS33" s="9">
        <f>($AK$3+(M33+AE33)*12*7.57%)*SUM(Fasering!$D$5:$D$10)</f>
        <v>1895.6257474181079</v>
      </c>
      <c r="AT33" s="9">
        <f>($AK$3+(N33+AF33)*12*7.57%)*SUM(Fasering!$D$5:$D$11)</f>
        <v>2443.8058265697659</v>
      </c>
      <c r="AU33" s="82">
        <f>($AK$3+(O33+AG33)*12*7.57%)*SUM(Fasering!$D$5:$D$12)</f>
        <v>3045.3298511466</v>
      </c>
    </row>
    <row r="34" spans="1:47" x14ac:dyDescent="0.3">
      <c r="A34" s="32">
        <f t="shared" si="7"/>
        <v>24</v>
      </c>
      <c r="B34" s="129">
        <v>28342.68</v>
      </c>
      <c r="C34" s="130"/>
      <c r="D34" s="129">
        <f t="shared" si="0"/>
        <v>39685.420535999998</v>
      </c>
      <c r="E34" s="131">
        <f t="shared" si="1"/>
        <v>983.77587787773393</v>
      </c>
      <c r="F34" s="129">
        <f t="shared" si="2"/>
        <v>3307.1183779999997</v>
      </c>
      <c r="G34" s="131">
        <f t="shared" si="8"/>
        <v>81.981323156477828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2260.4705792255759</v>
      </c>
      <c r="K34" s="61">
        <f>GEW!$E$12+($F34-GEW!$E$12)*SUM(Fasering!$D$5:$D$8)</f>
        <v>2469.894296382729</v>
      </c>
      <c r="L34" s="61">
        <f>GEW!$E$12+($F34-GEW!$E$12)*SUM(Fasering!$D$5:$D$9)</f>
        <v>2679.3180135398816</v>
      </c>
      <c r="M34" s="61">
        <f>GEW!$E$12+($F34-GEW!$E$12)*SUM(Fasering!$D$5:$D$10)</f>
        <v>2888.7417306970347</v>
      </c>
      <c r="N34" s="61">
        <f>GEW!$E$12+($F34-GEW!$E$12)*SUM(Fasering!$D$5:$D$11)</f>
        <v>3097.694660842847</v>
      </c>
      <c r="O34" s="73">
        <f>GEW!$E$12+($F34-GEW!$E$12)*SUM(Fasering!$D$5:$D$12)</f>
        <v>3307.1183780000001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($AK$3+(I34+R34)*12*7.57%)*SUM(Fasering!$D$5)</f>
        <v>0</v>
      </c>
      <c r="AI34" s="112">
        <f>($AK$3+(J34+S34)*12*7.57%)*SUM(Fasering!$D$5:$D$7)</f>
        <v>566.70735426539193</v>
      </c>
      <c r="AJ34" s="112">
        <f>($AK$3+(K34+T34)*12*7.57%)*SUM(Fasering!$D$5:$D$8)</f>
        <v>969.27458862998674</v>
      </c>
      <c r="AK34" s="9">
        <f>($AK$3+(L34+U34)*12*7.57%)*SUM(Fasering!$D$5:$D$9)</f>
        <v>1428.2876881143561</v>
      </c>
      <c r="AL34" s="9">
        <f>($AK$3+(M34+V34)*12*7.57%)*SUM(Fasering!$D$5:$D$10)</f>
        <v>1943.7466527185002</v>
      </c>
      <c r="AM34" s="9">
        <f>($AK$3+(N34+W34)*12*7.57%)*SUM(Fasering!$D$5:$D$11)</f>
        <v>2514.3025307088192</v>
      </c>
      <c r="AN34" s="82">
        <f>($AK$3+(O34+X34)*12*7.57%)*SUM(Fasering!$D$5:$D$12)</f>
        <v>3142.5263345752014</v>
      </c>
      <c r="AO34" s="5">
        <f>($AK$3+(I34+AA34)*12*7.57%)*SUM(Fasering!$D$5)</f>
        <v>0</v>
      </c>
      <c r="AP34" s="112">
        <f>($AK$3+(J34+AB34)*12*7.57%)*SUM(Fasering!$D$5:$D$7)</f>
        <v>566.70735426539193</v>
      </c>
      <c r="AQ34" s="112">
        <f>($AK$3+(K34+AC34)*12*7.57%)*SUM(Fasering!$D$5:$D$8)</f>
        <v>969.27458862998674</v>
      </c>
      <c r="AR34" s="9">
        <f>($AK$3+(L34+AD34)*12*7.57%)*SUM(Fasering!$D$5:$D$9)</f>
        <v>1428.2876881143561</v>
      </c>
      <c r="AS34" s="9">
        <f>($AK$3+(M34+AE34)*12*7.57%)*SUM(Fasering!$D$5:$D$10)</f>
        <v>1943.7466527185002</v>
      </c>
      <c r="AT34" s="9">
        <f>($AK$3+(N34+AF34)*12*7.57%)*SUM(Fasering!$D$5:$D$11)</f>
        <v>2514.3025307088192</v>
      </c>
      <c r="AU34" s="82">
        <f>($AK$3+(O34+AG34)*12*7.57%)*SUM(Fasering!$D$5:$D$12)</f>
        <v>3142.5263345752014</v>
      </c>
    </row>
    <row r="35" spans="1:47" x14ac:dyDescent="0.3">
      <c r="A35" s="32">
        <f t="shared" si="7"/>
        <v>25</v>
      </c>
      <c r="B35" s="129">
        <v>28342.68</v>
      </c>
      <c r="C35" s="130"/>
      <c r="D35" s="129">
        <f t="shared" si="0"/>
        <v>39685.420535999998</v>
      </c>
      <c r="E35" s="131">
        <f t="shared" si="1"/>
        <v>983.77587787773393</v>
      </c>
      <c r="F35" s="129">
        <f t="shared" si="2"/>
        <v>3307.1183779999997</v>
      </c>
      <c r="G35" s="131">
        <f t="shared" si="8"/>
        <v>81.981323156477828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2260.4705792255759</v>
      </c>
      <c r="K35" s="61">
        <f>GEW!$E$12+($F35-GEW!$E$12)*SUM(Fasering!$D$5:$D$8)</f>
        <v>2469.894296382729</v>
      </c>
      <c r="L35" s="61">
        <f>GEW!$E$12+($F35-GEW!$E$12)*SUM(Fasering!$D$5:$D$9)</f>
        <v>2679.3180135398816</v>
      </c>
      <c r="M35" s="61">
        <f>GEW!$E$12+($F35-GEW!$E$12)*SUM(Fasering!$D$5:$D$10)</f>
        <v>2888.7417306970347</v>
      </c>
      <c r="N35" s="61">
        <f>GEW!$E$12+($F35-GEW!$E$12)*SUM(Fasering!$D$5:$D$11)</f>
        <v>3097.694660842847</v>
      </c>
      <c r="O35" s="73">
        <f>GEW!$E$12+($F35-GEW!$E$12)*SUM(Fasering!$D$5:$D$12)</f>
        <v>3307.1183780000001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($AK$3+(I35+R35)*12*7.57%)*SUM(Fasering!$D$5)</f>
        <v>0</v>
      </c>
      <c r="AI35" s="112">
        <f>($AK$3+(J35+S35)*12*7.57%)*SUM(Fasering!$D$5:$D$7)</f>
        <v>566.70735426539193</v>
      </c>
      <c r="AJ35" s="112">
        <f>($AK$3+(K35+T35)*12*7.57%)*SUM(Fasering!$D$5:$D$8)</f>
        <v>969.27458862998674</v>
      </c>
      <c r="AK35" s="9">
        <f>($AK$3+(L35+U35)*12*7.57%)*SUM(Fasering!$D$5:$D$9)</f>
        <v>1428.2876881143561</v>
      </c>
      <c r="AL35" s="9">
        <f>($AK$3+(M35+V35)*12*7.57%)*SUM(Fasering!$D$5:$D$10)</f>
        <v>1943.7466527185002</v>
      </c>
      <c r="AM35" s="9">
        <f>($AK$3+(N35+W35)*12*7.57%)*SUM(Fasering!$D$5:$D$11)</f>
        <v>2514.3025307088192</v>
      </c>
      <c r="AN35" s="82">
        <f>($AK$3+(O35+X35)*12*7.57%)*SUM(Fasering!$D$5:$D$12)</f>
        <v>3142.5263345752014</v>
      </c>
      <c r="AO35" s="5">
        <f>($AK$3+(I35+AA35)*12*7.57%)*SUM(Fasering!$D$5)</f>
        <v>0</v>
      </c>
      <c r="AP35" s="112">
        <f>($AK$3+(J35+AB35)*12*7.57%)*SUM(Fasering!$D$5:$D$7)</f>
        <v>566.70735426539193</v>
      </c>
      <c r="AQ35" s="112">
        <f>($AK$3+(K35+AC35)*12*7.57%)*SUM(Fasering!$D$5:$D$8)</f>
        <v>969.27458862998674</v>
      </c>
      <c r="AR35" s="9">
        <f>($AK$3+(L35+AD35)*12*7.57%)*SUM(Fasering!$D$5:$D$9)</f>
        <v>1428.2876881143561</v>
      </c>
      <c r="AS35" s="9">
        <f>($AK$3+(M35+AE35)*12*7.57%)*SUM(Fasering!$D$5:$D$10)</f>
        <v>1943.7466527185002</v>
      </c>
      <c r="AT35" s="9">
        <f>($AK$3+(N35+AF35)*12*7.57%)*SUM(Fasering!$D$5:$D$11)</f>
        <v>2514.3025307088192</v>
      </c>
      <c r="AU35" s="82">
        <f>($AK$3+(O35+AG35)*12*7.57%)*SUM(Fasering!$D$5:$D$12)</f>
        <v>3142.5263345752014</v>
      </c>
    </row>
    <row r="36" spans="1:47" x14ac:dyDescent="0.3">
      <c r="A36" s="32">
        <f t="shared" si="7"/>
        <v>26</v>
      </c>
      <c r="B36" s="129">
        <v>28342.68</v>
      </c>
      <c r="C36" s="130"/>
      <c r="D36" s="129">
        <f t="shared" si="0"/>
        <v>39685.420535999998</v>
      </c>
      <c r="E36" s="131">
        <f t="shared" si="1"/>
        <v>983.77587787773393</v>
      </c>
      <c r="F36" s="129">
        <f t="shared" si="2"/>
        <v>3307.1183779999997</v>
      </c>
      <c r="G36" s="131">
        <f t="shared" si="8"/>
        <v>81.981323156477828</v>
      </c>
      <c r="H36" s="61">
        <f>'L4'!$H$10</f>
        <v>1760.59</v>
      </c>
      <c r="I36" s="61">
        <f>GEW!$E$12+($F36-GEW!$E$12)*SUM(Fasering!$D$5)</f>
        <v>1895.469409333333</v>
      </c>
      <c r="J36" s="61">
        <f>GEW!$E$12+($F36-GEW!$E$12)*SUM(Fasering!$D$5:$D$7)</f>
        <v>2260.4705792255759</v>
      </c>
      <c r="K36" s="61">
        <f>GEW!$E$12+($F36-GEW!$E$12)*SUM(Fasering!$D$5:$D$8)</f>
        <v>2469.894296382729</v>
      </c>
      <c r="L36" s="61">
        <f>GEW!$E$12+($F36-GEW!$E$12)*SUM(Fasering!$D$5:$D$9)</f>
        <v>2679.3180135398816</v>
      </c>
      <c r="M36" s="61">
        <f>GEW!$E$12+($F36-GEW!$E$12)*SUM(Fasering!$D$5:$D$10)</f>
        <v>2888.7417306970347</v>
      </c>
      <c r="N36" s="61">
        <f>GEW!$E$12+($F36-GEW!$E$12)*SUM(Fasering!$D$5:$D$11)</f>
        <v>3097.694660842847</v>
      </c>
      <c r="O36" s="73">
        <f>GEW!$E$12+($F36-GEW!$E$12)*SUM(Fasering!$D$5:$D$12)</f>
        <v>3307.1183780000001</v>
      </c>
      <c r="P36" s="129">
        <f t="shared" si="3"/>
        <v>0</v>
      </c>
      <c r="Q36" s="131">
        <f t="shared" si="4"/>
        <v>0</v>
      </c>
      <c r="R36" s="45">
        <f>$P36*SUM(Fasering!$D$5)</f>
        <v>0</v>
      </c>
      <c r="S36" s="45">
        <f>$P36*SUM(Fasering!$D$5:$D$7)</f>
        <v>0</v>
      </c>
      <c r="T36" s="45">
        <f>$P36*SUM(Fasering!$D$5:$D$8)</f>
        <v>0</v>
      </c>
      <c r="U36" s="45">
        <f>$P36*SUM(Fasering!$D$5:$D$9)</f>
        <v>0</v>
      </c>
      <c r="V36" s="45">
        <f>$P36*SUM(Fasering!$D$5:$D$10)</f>
        <v>0</v>
      </c>
      <c r="W36" s="45">
        <f>$P36*SUM(Fasering!$D$5:$D$11)</f>
        <v>0</v>
      </c>
      <c r="X36" s="72">
        <f>$P36*SUM(Fasering!$D$5:$D$12)</f>
        <v>0</v>
      </c>
      <c r="Y36" s="129">
        <f t="shared" si="5"/>
        <v>0</v>
      </c>
      <c r="Z36" s="131">
        <f t="shared" si="6"/>
        <v>0</v>
      </c>
      <c r="AA36" s="71">
        <f>$Y36*SUM(Fasering!$D$5)</f>
        <v>0</v>
      </c>
      <c r="AB36" s="45">
        <f>$Y36*SUM(Fasering!$D$5:$D$7)</f>
        <v>0</v>
      </c>
      <c r="AC36" s="45">
        <f>$Y36*SUM(Fasering!$D$5:$D$8)</f>
        <v>0</v>
      </c>
      <c r="AD36" s="45">
        <f>$Y36*SUM(Fasering!$D$5:$D$9)</f>
        <v>0</v>
      </c>
      <c r="AE36" s="45">
        <f>$Y36*SUM(Fasering!$D$5:$D$10)</f>
        <v>0</v>
      </c>
      <c r="AF36" s="45">
        <f>$Y36*SUM(Fasering!$D$5:$D$11)</f>
        <v>0</v>
      </c>
      <c r="AG36" s="72">
        <f>$Y36*SUM(Fasering!$D$5:$D$12)</f>
        <v>0</v>
      </c>
      <c r="AH36" s="5">
        <f>($AK$3+(I36+R36)*12*7.57%)*SUM(Fasering!$D$5)</f>
        <v>0</v>
      </c>
      <c r="AI36" s="112">
        <f>($AK$3+(J36+S36)*12*7.57%)*SUM(Fasering!$D$5:$D$7)</f>
        <v>566.70735426539193</v>
      </c>
      <c r="AJ36" s="112">
        <f>($AK$3+(K36+T36)*12*7.57%)*SUM(Fasering!$D$5:$D$8)</f>
        <v>969.27458862998674</v>
      </c>
      <c r="AK36" s="9">
        <f>($AK$3+(L36+U36)*12*7.57%)*SUM(Fasering!$D$5:$D$9)</f>
        <v>1428.2876881143561</v>
      </c>
      <c r="AL36" s="9">
        <f>($AK$3+(M36+V36)*12*7.57%)*SUM(Fasering!$D$5:$D$10)</f>
        <v>1943.7466527185002</v>
      </c>
      <c r="AM36" s="9">
        <f>($AK$3+(N36+W36)*12*7.57%)*SUM(Fasering!$D$5:$D$11)</f>
        <v>2514.3025307088192</v>
      </c>
      <c r="AN36" s="82">
        <f>($AK$3+(O36+X36)*12*7.57%)*SUM(Fasering!$D$5:$D$12)</f>
        <v>3142.5263345752014</v>
      </c>
      <c r="AO36" s="5">
        <f>($AK$3+(I36+AA36)*12*7.57%)*SUM(Fasering!$D$5)</f>
        <v>0</v>
      </c>
      <c r="AP36" s="112">
        <f>($AK$3+(J36+AB36)*12*7.57%)*SUM(Fasering!$D$5:$D$7)</f>
        <v>566.70735426539193</v>
      </c>
      <c r="AQ36" s="112">
        <f>($AK$3+(K36+AC36)*12*7.57%)*SUM(Fasering!$D$5:$D$8)</f>
        <v>969.27458862998674</v>
      </c>
      <c r="AR36" s="9">
        <f>($AK$3+(L36+AD36)*12*7.57%)*SUM(Fasering!$D$5:$D$9)</f>
        <v>1428.2876881143561</v>
      </c>
      <c r="AS36" s="9">
        <f>($AK$3+(M36+AE36)*12*7.57%)*SUM(Fasering!$D$5:$D$10)</f>
        <v>1943.7466527185002</v>
      </c>
      <c r="AT36" s="9">
        <f>($AK$3+(N36+AF36)*12*7.57%)*SUM(Fasering!$D$5:$D$11)</f>
        <v>2514.3025307088192</v>
      </c>
      <c r="AU36" s="82">
        <f>($AK$3+(O36+AG36)*12*7.57%)*SUM(Fasering!$D$5:$D$12)</f>
        <v>3142.5263345752014</v>
      </c>
    </row>
    <row r="37" spans="1:47" x14ac:dyDescent="0.3">
      <c r="A37" s="32">
        <f t="shared" si="7"/>
        <v>27</v>
      </c>
      <c r="B37" s="129">
        <v>28342.68</v>
      </c>
      <c r="C37" s="130"/>
      <c r="D37" s="129">
        <f t="shared" si="0"/>
        <v>39685.420535999998</v>
      </c>
      <c r="E37" s="131">
        <f t="shared" si="1"/>
        <v>983.77587787773393</v>
      </c>
      <c r="F37" s="129">
        <f t="shared" si="2"/>
        <v>3307.1183779999997</v>
      </c>
      <c r="G37" s="131">
        <f t="shared" si="8"/>
        <v>81.981323156477828</v>
      </c>
      <c r="H37" s="61">
        <f>'L4'!$H$10</f>
        <v>1760.59</v>
      </c>
      <c r="I37" s="61">
        <f>GEW!$E$12+($F37-GEW!$E$12)*SUM(Fasering!$D$5)</f>
        <v>1895.469409333333</v>
      </c>
      <c r="J37" s="61">
        <f>GEW!$E$12+($F37-GEW!$E$12)*SUM(Fasering!$D$5:$D$7)</f>
        <v>2260.4705792255759</v>
      </c>
      <c r="K37" s="61">
        <f>GEW!$E$12+($F37-GEW!$E$12)*SUM(Fasering!$D$5:$D$8)</f>
        <v>2469.894296382729</v>
      </c>
      <c r="L37" s="61">
        <f>GEW!$E$12+($F37-GEW!$E$12)*SUM(Fasering!$D$5:$D$9)</f>
        <v>2679.3180135398816</v>
      </c>
      <c r="M37" s="61">
        <f>GEW!$E$12+($F37-GEW!$E$12)*SUM(Fasering!$D$5:$D$10)</f>
        <v>2888.7417306970347</v>
      </c>
      <c r="N37" s="61">
        <f>GEW!$E$12+($F37-GEW!$E$12)*SUM(Fasering!$D$5:$D$11)</f>
        <v>3097.694660842847</v>
      </c>
      <c r="O37" s="73">
        <f>GEW!$E$12+($F37-GEW!$E$12)*SUM(Fasering!$D$5:$D$12)</f>
        <v>3307.1183780000001</v>
      </c>
      <c r="P37" s="129">
        <f t="shared" si="3"/>
        <v>0</v>
      </c>
      <c r="Q37" s="131">
        <f t="shared" si="4"/>
        <v>0</v>
      </c>
      <c r="R37" s="45">
        <f>$P37*SUM(Fasering!$D$5)</f>
        <v>0</v>
      </c>
      <c r="S37" s="45">
        <f>$P37*SUM(Fasering!$D$5:$D$7)</f>
        <v>0</v>
      </c>
      <c r="T37" s="45">
        <f>$P37*SUM(Fasering!$D$5:$D$8)</f>
        <v>0</v>
      </c>
      <c r="U37" s="45">
        <f>$P37*SUM(Fasering!$D$5:$D$9)</f>
        <v>0</v>
      </c>
      <c r="V37" s="45">
        <f>$P37*SUM(Fasering!$D$5:$D$10)</f>
        <v>0</v>
      </c>
      <c r="W37" s="45">
        <f>$P37*SUM(Fasering!$D$5:$D$11)</f>
        <v>0</v>
      </c>
      <c r="X37" s="72">
        <f>$P37*SUM(Fasering!$D$5:$D$12)</f>
        <v>0</v>
      </c>
      <c r="Y37" s="129">
        <f t="shared" si="5"/>
        <v>0</v>
      </c>
      <c r="Z37" s="131">
        <f t="shared" si="6"/>
        <v>0</v>
      </c>
      <c r="AA37" s="71">
        <f>$Y37*SUM(Fasering!$D$5)</f>
        <v>0</v>
      </c>
      <c r="AB37" s="45">
        <f>$Y37*SUM(Fasering!$D$5:$D$7)</f>
        <v>0</v>
      </c>
      <c r="AC37" s="45">
        <f>$Y37*SUM(Fasering!$D$5:$D$8)</f>
        <v>0</v>
      </c>
      <c r="AD37" s="45">
        <f>$Y37*SUM(Fasering!$D$5:$D$9)</f>
        <v>0</v>
      </c>
      <c r="AE37" s="45">
        <f>$Y37*SUM(Fasering!$D$5:$D$10)</f>
        <v>0</v>
      </c>
      <c r="AF37" s="45">
        <f>$Y37*SUM(Fasering!$D$5:$D$11)</f>
        <v>0</v>
      </c>
      <c r="AG37" s="72">
        <f>$Y37*SUM(Fasering!$D$5:$D$12)</f>
        <v>0</v>
      </c>
      <c r="AH37" s="5">
        <f>($AK$3+(I37+R37)*12*7.57%)*SUM(Fasering!$D$5)</f>
        <v>0</v>
      </c>
      <c r="AI37" s="112">
        <f>($AK$3+(J37+S37)*12*7.57%)*SUM(Fasering!$D$5:$D$7)</f>
        <v>566.70735426539193</v>
      </c>
      <c r="AJ37" s="112">
        <f>($AK$3+(K37+T37)*12*7.57%)*SUM(Fasering!$D$5:$D$8)</f>
        <v>969.27458862998674</v>
      </c>
      <c r="AK37" s="9">
        <f>($AK$3+(L37+U37)*12*7.57%)*SUM(Fasering!$D$5:$D$9)</f>
        <v>1428.2876881143561</v>
      </c>
      <c r="AL37" s="9">
        <f>($AK$3+(M37+V37)*12*7.57%)*SUM(Fasering!$D$5:$D$10)</f>
        <v>1943.7466527185002</v>
      </c>
      <c r="AM37" s="9">
        <f>($AK$3+(N37+W37)*12*7.57%)*SUM(Fasering!$D$5:$D$11)</f>
        <v>2514.3025307088192</v>
      </c>
      <c r="AN37" s="82">
        <f>($AK$3+(O37+X37)*12*7.57%)*SUM(Fasering!$D$5:$D$12)</f>
        <v>3142.5263345752014</v>
      </c>
      <c r="AO37" s="5">
        <f>($AK$3+(I37+AA37)*12*7.57%)*SUM(Fasering!$D$5)</f>
        <v>0</v>
      </c>
      <c r="AP37" s="112">
        <f>($AK$3+(J37+AB37)*12*7.57%)*SUM(Fasering!$D$5:$D$7)</f>
        <v>566.70735426539193</v>
      </c>
      <c r="AQ37" s="112">
        <f>($AK$3+(K37+AC37)*12*7.57%)*SUM(Fasering!$D$5:$D$8)</f>
        <v>969.27458862998674</v>
      </c>
      <c r="AR37" s="9">
        <f>($AK$3+(L37+AD37)*12*7.57%)*SUM(Fasering!$D$5:$D$9)</f>
        <v>1428.2876881143561</v>
      </c>
      <c r="AS37" s="9">
        <f>($AK$3+(M37+AE37)*12*7.57%)*SUM(Fasering!$D$5:$D$10)</f>
        <v>1943.7466527185002</v>
      </c>
      <c r="AT37" s="9">
        <f>($AK$3+(N37+AF37)*12*7.57%)*SUM(Fasering!$D$5:$D$11)</f>
        <v>2514.3025307088192</v>
      </c>
      <c r="AU37" s="82">
        <f>($AK$3+(O37+AG37)*12*7.57%)*SUM(Fasering!$D$5:$D$12)</f>
        <v>3142.5263345752014</v>
      </c>
    </row>
    <row r="38" spans="1:47" x14ac:dyDescent="0.3">
      <c r="A38" s="35"/>
      <c r="B38" s="132"/>
      <c r="C38" s="133"/>
      <c r="D38" s="132"/>
      <c r="E38" s="133"/>
      <c r="F38" s="132"/>
      <c r="G38" s="133"/>
      <c r="H38" s="46"/>
      <c r="I38" s="46"/>
      <c r="J38" s="46"/>
      <c r="K38" s="46"/>
      <c r="L38" s="46"/>
      <c r="M38" s="46"/>
      <c r="N38" s="46"/>
      <c r="O38" s="70"/>
      <c r="P38" s="132"/>
      <c r="Q38" s="133"/>
      <c r="R38" s="46"/>
      <c r="S38" s="46"/>
      <c r="T38" s="46"/>
      <c r="U38" s="46"/>
      <c r="V38" s="46"/>
      <c r="W38" s="46"/>
      <c r="X38" s="70"/>
      <c r="Y38" s="132"/>
      <c r="Z38" s="133"/>
      <c r="AA38" s="46"/>
      <c r="AB38" s="46"/>
      <c r="AC38" s="46"/>
      <c r="AD38" s="46"/>
      <c r="AE38" s="46"/>
      <c r="AF38" s="46"/>
      <c r="AG38" s="70"/>
      <c r="AH38" s="83"/>
      <c r="AI38" s="113"/>
      <c r="AJ38" s="113"/>
      <c r="AK38" s="84"/>
      <c r="AL38" s="84"/>
      <c r="AM38" s="84"/>
      <c r="AN38" s="85"/>
      <c r="AO38" s="83"/>
      <c r="AP38" s="113"/>
      <c r="AQ38" s="113"/>
      <c r="AR38" s="84"/>
      <c r="AS38" s="84"/>
      <c r="AT38" s="84"/>
      <c r="AU38" s="85"/>
    </row>
  </sheetData>
  <mergeCells count="166">
    <mergeCell ref="AH6:AN6"/>
    <mergeCell ref="AO6:AU6"/>
    <mergeCell ref="B8:C8"/>
    <mergeCell ref="D8:E8"/>
    <mergeCell ref="F8:G8"/>
    <mergeCell ref="P8:Q8"/>
    <mergeCell ref="Y8:Z8"/>
    <mergeCell ref="B9:C9"/>
    <mergeCell ref="D9:E9"/>
    <mergeCell ref="AA6:AG6"/>
    <mergeCell ref="B7:C7"/>
    <mergeCell ref="D7:E7"/>
    <mergeCell ref="F7:G7"/>
    <mergeCell ref="P7:Q7"/>
    <mergeCell ref="Y7:Z7"/>
    <mergeCell ref="B6:E6"/>
    <mergeCell ref="F6:G6"/>
    <mergeCell ref="P6:Q6"/>
    <mergeCell ref="R6:X6"/>
    <mergeCell ref="Y6:Z6"/>
    <mergeCell ref="H6:O6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  <mergeCell ref="B38:C38"/>
    <mergeCell ref="D38:E38"/>
    <mergeCell ref="F38:G38"/>
    <mergeCell ref="P38:Q38"/>
    <mergeCell ref="Y38:Z38"/>
    <mergeCell ref="B36:C36"/>
    <mergeCell ref="D36:E36"/>
    <mergeCell ref="F36:G36"/>
    <mergeCell ref="P36:Q36"/>
    <mergeCell ref="Y36:Z36"/>
    <mergeCell ref="B37:C37"/>
    <mergeCell ref="D37:E37"/>
    <mergeCell ref="F37:G37"/>
    <mergeCell ref="P37:Q37"/>
    <mergeCell ref="Y37:Z3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36"/>
  <sheetViews>
    <sheetView topLeftCell="AH1" zoomScale="80" zoomScaleNormal="80" workbookViewId="0">
      <selection activeCell="AQ1" sqref="AQ1:AQ1048576"/>
    </sheetView>
  </sheetViews>
  <sheetFormatPr defaultRowHeight="15" x14ac:dyDescent="0.3"/>
  <cols>
    <col min="1" max="1" width="5" style="23" bestFit="1" customWidth="1"/>
    <col min="2" max="3" width="7.75" style="23" customWidth="1"/>
    <col min="4" max="4" width="8.875" style="23" bestFit="1" customWidth="1"/>
    <col min="5" max="7" width="7.75" style="23" customWidth="1"/>
    <col min="8" max="15" width="11.375" style="23" customWidth="1"/>
    <col min="16" max="17" width="7.75" style="23" customWidth="1"/>
    <col min="18" max="24" width="11.375" style="23" customWidth="1"/>
    <col min="25" max="26" width="7.75" style="23" customWidth="1"/>
    <col min="27" max="33" width="11.375" style="23" customWidth="1"/>
    <col min="34" max="34" width="11.25" customWidth="1"/>
    <col min="35" max="36" width="11.25" style="76" customWidth="1"/>
    <col min="37" max="41" width="11.25" customWidth="1"/>
    <col min="42" max="43" width="11.25" style="76" customWidth="1"/>
    <col min="44" max="45" width="11.25" style="23" customWidth="1"/>
    <col min="46" max="47" width="11.25" customWidth="1"/>
  </cols>
  <sheetData>
    <row r="1" spans="1:47" s="23" customFormat="1" ht="16.5" x14ac:dyDescent="0.3">
      <c r="A1" s="21" t="s">
        <v>63</v>
      </c>
      <c r="B1" s="21"/>
      <c r="C1" s="21" t="s">
        <v>116</v>
      </c>
      <c r="D1" s="21"/>
      <c r="E1" s="22"/>
      <c r="G1" s="21"/>
      <c r="H1" s="21"/>
      <c r="I1" s="21"/>
      <c r="L1" s="98" t="str">
        <f>D6</f>
        <v>bedragen geldig  voor periode vanaf 10/2021 - let wel: vast bedrag eindejaarspremie = bedrag voor indexatie in november 2021!</v>
      </c>
      <c r="O1" s="24" t="s">
        <v>64</v>
      </c>
      <c r="AG1"/>
      <c r="AH1" s="76" t="str">
        <f>'L4'!$AH$2</f>
        <v xml:space="preserve"> eindejaarspremie (vast geïndexeerd bedrag =  bedrag VOOR indexatie in november 2021!):</v>
      </c>
      <c r="AI1" s="76"/>
    </row>
    <row r="2" spans="1:47" s="23" customFormat="1" ht="16.5" x14ac:dyDescent="0.3">
      <c r="A2" s="21"/>
      <c r="B2" s="21"/>
      <c r="C2" s="21"/>
      <c r="D2" s="21"/>
      <c r="E2" s="57"/>
      <c r="F2" s="21"/>
      <c r="G2" s="21"/>
      <c r="H2" s="21"/>
      <c r="I2" s="21"/>
      <c r="N2" s="23" t="s">
        <v>21</v>
      </c>
      <c r="O2" s="68">
        <f>'L4'!O3</f>
        <v>1.4001999999999999</v>
      </c>
      <c r="R2" s="24"/>
      <c r="AH2" s="77" t="s">
        <v>92</v>
      </c>
      <c r="AI2" s="76"/>
      <c r="AK2" s="78">
        <f>'L4'!$AK$3</f>
        <v>138.34</v>
      </c>
      <c r="AL2"/>
    </row>
    <row r="3" spans="1:47" x14ac:dyDescent="0.3">
      <c r="AH3" s="77" t="s">
        <v>47</v>
      </c>
      <c r="AJ3" s="23"/>
    </row>
    <row r="4" spans="1:47" x14ac:dyDescent="0.3">
      <c r="A4" s="28"/>
      <c r="B4" s="136" t="s">
        <v>22</v>
      </c>
      <c r="C4" s="151"/>
      <c r="D4" s="151"/>
      <c r="E4" s="137"/>
      <c r="F4" s="136" t="s">
        <v>23</v>
      </c>
      <c r="G4" s="137"/>
      <c r="H4" s="148" t="s">
        <v>37</v>
      </c>
      <c r="I4" s="149"/>
      <c r="J4" s="149"/>
      <c r="K4" s="149"/>
      <c r="L4" s="149"/>
      <c r="M4" s="149"/>
      <c r="N4" s="149"/>
      <c r="O4" s="150"/>
      <c r="P4" s="136" t="s">
        <v>24</v>
      </c>
      <c r="Q4" s="139"/>
      <c r="R4" s="148" t="s">
        <v>38</v>
      </c>
      <c r="S4" s="149"/>
      <c r="T4" s="149"/>
      <c r="U4" s="149"/>
      <c r="V4" s="149"/>
      <c r="W4" s="149"/>
      <c r="X4" s="150"/>
      <c r="Y4" s="136" t="s">
        <v>25</v>
      </c>
      <c r="Z4" s="137"/>
      <c r="AA4" s="148" t="s">
        <v>39</v>
      </c>
      <c r="AB4" s="149"/>
      <c r="AC4" s="149"/>
      <c r="AD4" s="149"/>
      <c r="AE4" s="149"/>
      <c r="AF4" s="149"/>
      <c r="AG4" s="150"/>
      <c r="AH4" s="148" t="s">
        <v>99</v>
      </c>
      <c r="AI4" s="149"/>
      <c r="AJ4" s="149"/>
      <c r="AK4" s="149"/>
      <c r="AL4" s="149"/>
      <c r="AM4" s="149"/>
      <c r="AN4" s="150"/>
      <c r="AO4" s="148" t="s">
        <v>100</v>
      </c>
      <c r="AP4" s="149"/>
      <c r="AQ4" s="149"/>
      <c r="AR4" s="149"/>
      <c r="AS4" s="149"/>
      <c r="AT4" s="149"/>
      <c r="AU4" s="150"/>
    </row>
    <row r="5" spans="1:47" x14ac:dyDescent="0.3">
      <c r="A5" s="32"/>
      <c r="B5" s="152">
        <v>1</v>
      </c>
      <c r="C5" s="153"/>
      <c r="D5" s="152"/>
      <c r="E5" s="153"/>
      <c r="F5" s="152"/>
      <c r="G5" s="153"/>
      <c r="H5" s="43" t="s">
        <v>128</v>
      </c>
      <c r="I5" s="43" t="s">
        <v>32</v>
      </c>
      <c r="J5" s="43" t="s">
        <v>33</v>
      </c>
      <c r="K5" s="43" t="s">
        <v>34</v>
      </c>
      <c r="L5" s="43" t="s">
        <v>35</v>
      </c>
      <c r="M5" s="43" t="s">
        <v>36</v>
      </c>
      <c r="N5" s="43" t="s">
        <v>125</v>
      </c>
      <c r="O5" s="106" t="s">
        <v>126</v>
      </c>
      <c r="P5" s="152"/>
      <c r="Q5" s="153"/>
      <c r="R5" s="43" t="s">
        <v>127</v>
      </c>
      <c r="S5" s="43" t="s">
        <v>33</v>
      </c>
      <c r="T5" s="43" t="s">
        <v>34</v>
      </c>
      <c r="U5" s="43" t="s">
        <v>35</v>
      </c>
      <c r="V5" s="43" t="s">
        <v>36</v>
      </c>
      <c r="W5" s="43" t="s">
        <v>125</v>
      </c>
      <c r="X5" s="106" t="s">
        <v>126</v>
      </c>
      <c r="Y5" s="154" t="s">
        <v>27</v>
      </c>
      <c r="Z5" s="153"/>
      <c r="AA5" s="43" t="s">
        <v>127</v>
      </c>
      <c r="AB5" s="43" t="s">
        <v>33</v>
      </c>
      <c r="AC5" s="43" t="s">
        <v>34</v>
      </c>
      <c r="AD5" s="43" t="s">
        <v>35</v>
      </c>
      <c r="AE5" s="43" t="s">
        <v>36</v>
      </c>
      <c r="AF5" s="43" t="s">
        <v>125</v>
      </c>
      <c r="AG5" s="106" t="s">
        <v>126</v>
      </c>
      <c r="AH5" s="43" t="s">
        <v>127</v>
      </c>
      <c r="AI5" s="43" t="s">
        <v>33</v>
      </c>
      <c r="AJ5" s="43" t="s">
        <v>34</v>
      </c>
      <c r="AK5" s="43" t="s">
        <v>35</v>
      </c>
      <c r="AL5" s="43" t="s">
        <v>36</v>
      </c>
      <c r="AM5" s="43" t="s">
        <v>125</v>
      </c>
      <c r="AN5" s="106" t="s">
        <v>126</v>
      </c>
      <c r="AO5" s="43" t="s">
        <v>127</v>
      </c>
      <c r="AP5" s="43" t="s">
        <v>33</v>
      </c>
      <c r="AQ5" s="43" t="s">
        <v>34</v>
      </c>
      <c r="AR5" s="43" t="s">
        <v>35</v>
      </c>
      <c r="AS5" s="43" t="s">
        <v>36</v>
      </c>
      <c r="AT5" s="43" t="s">
        <v>125</v>
      </c>
      <c r="AU5" s="106" t="s">
        <v>126</v>
      </c>
    </row>
    <row r="6" spans="1:47" x14ac:dyDescent="0.3">
      <c r="A6" s="32"/>
      <c r="B6" s="140" t="s">
        <v>30</v>
      </c>
      <c r="C6" s="141"/>
      <c r="D6" s="146" t="str">
        <f>'L4'!$D$8</f>
        <v>bedragen geldig  voor periode vanaf 10/2021 - let wel: vast bedrag eindejaarspremie = bedrag voor indexatie in november 2021!</v>
      </c>
      <c r="E6" s="145"/>
      <c r="F6" s="146" t="str">
        <f>D6</f>
        <v>bedragen geldig  voor periode vanaf 10/2021 - let wel: vast bedrag eindejaarspremie = bedrag voor indexatie in november 2021!</v>
      </c>
      <c r="G6" s="147"/>
      <c r="H6" s="47"/>
      <c r="I6" s="47" t="s">
        <v>101</v>
      </c>
      <c r="J6" s="47" t="s">
        <v>102</v>
      </c>
      <c r="K6" s="47" t="s">
        <v>103</v>
      </c>
      <c r="L6" s="47" t="s">
        <v>103</v>
      </c>
      <c r="M6" s="47" t="s">
        <v>103</v>
      </c>
      <c r="N6" s="47" t="s">
        <v>104</v>
      </c>
      <c r="O6" s="53" t="s">
        <v>103</v>
      </c>
      <c r="P6" s="144"/>
      <c r="Q6" s="145"/>
      <c r="R6" s="47" t="s">
        <v>101</v>
      </c>
      <c r="S6" s="47" t="s">
        <v>102</v>
      </c>
      <c r="T6" s="47" t="s">
        <v>103</v>
      </c>
      <c r="U6" s="47" t="s">
        <v>103</v>
      </c>
      <c r="V6" s="47" t="s">
        <v>103</v>
      </c>
      <c r="W6" s="47" t="s">
        <v>104</v>
      </c>
      <c r="X6" s="53" t="s">
        <v>103</v>
      </c>
      <c r="Y6" s="144"/>
      <c r="Z6" s="145"/>
      <c r="AA6" s="47" t="s">
        <v>101</v>
      </c>
      <c r="AB6" s="47" t="s">
        <v>102</v>
      </c>
      <c r="AC6" s="47" t="s">
        <v>103</v>
      </c>
      <c r="AD6" s="47" t="s">
        <v>103</v>
      </c>
      <c r="AE6" s="47" t="s">
        <v>103</v>
      </c>
      <c r="AF6" s="47" t="s">
        <v>104</v>
      </c>
      <c r="AG6" s="53" t="s">
        <v>103</v>
      </c>
      <c r="AH6" s="47" t="s">
        <v>101</v>
      </c>
      <c r="AI6" s="47" t="s">
        <v>102</v>
      </c>
      <c r="AJ6" s="47" t="s">
        <v>103</v>
      </c>
      <c r="AK6" s="47" t="s">
        <v>103</v>
      </c>
      <c r="AL6" s="47" t="s">
        <v>103</v>
      </c>
      <c r="AM6" s="47" t="s">
        <v>104</v>
      </c>
      <c r="AN6" s="53" t="s">
        <v>103</v>
      </c>
      <c r="AO6" s="47" t="s">
        <v>101</v>
      </c>
      <c r="AP6" s="47" t="s">
        <v>102</v>
      </c>
      <c r="AQ6" s="47" t="s">
        <v>103</v>
      </c>
      <c r="AR6" s="47" t="s">
        <v>103</v>
      </c>
      <c r="AS6" s="47" t="s">
        <v>103</v>
      </c>
      <c r="AT6" s="47" t="s">
        <v>104</v>
      </c>
      <c r="AU6" s="53" t="s">
        <v>103</v>
      </c>
    </row>
    <row r="7" spans="1:47" x14ac:dyDescent="0.3">
      <c r="A7" s="32"/>
      <c r="B7" s="136"/>
      <c r="C7" s="137"/>
      <c r="D7" s="138"/>
      <c r="E7" s="139"/>
      <c r="F7" s="59"/>
      <c r="G7" s="60"/>
      <c r="H7" s="62"/>
      <c r="I7" s="62"/>
      <c r="J7" s="62"/>
      <c r="K7" s="62"/>
      <c r="L7" s="62"/>
      <c r="M7" s="62"/>
      <c r="N7" s="62"/>
      <c r="O7" s="60"/>
      <c r="P7" s="59"/>
      <c r="Q7" s="60"/>
      <c r="R7" s="44"/>
      <c r="S7" s="44"/>
      <c r="T7" s="44"/>
      <c r="U7" s="44"/>
      <c r="V7" s="44"/>
      <c r="W7" s="44"/>
      <c r="X7" s="75"/>
      <c r="Y7" s="59"/>
      <c r="Z7" s="60"/>
      <c r="AA7" s="74"/>
      <c r="AB7" s="44"/>
      <c r="AC7" s="44"/>
      <c r="AD7" s="44"/>
      <c r="AE7" s="44"/>
      <c r="AF7" s="44"/>
      <c r="AG7" s="75"/>
      <c r="AH7" s="79"/>
      <c r="AI7" s="111"/>
      <c r="AJ7" s="111"/>
      <c r="AK7" s="80"/>
      <c r="AL7" s="80"/>
      <c r="AM7" s="80"/>
      <c r="AN7" s="81"/>
      <c r="AO7" s="79"/>
      <c r="AP7" s="111"/>
      <c r="AQ7" s="111"/>
      <c r="AR7" s="80"/>
      <c r="AS7" s="80"/>
      <c r="AT7" s="80"/>
      <c r="AU7" s="81"/>
    </row>
    <row r="8" spans="1:47" x14ac:dyDescent="0.3">
      <c r="A8" s="32">
        <v>0</v>
      </c>
      <c r="B8" s="129">
        <v>18761.3</v>
      </c>
      <c r="C8" s="130"/>
      <c r="D8" s="129">
        <f t="shared" ref="D8:D35" si="0">B8*$O$2</f>
        <v>26269.572259999997</v>
      </c>
      <c r="E8" s="131">
        <f t="shared" ref="E8:E35" si="1">D8/40.3399</f>
        <v>651.20568618167113</v>
      </c>
      <c r="F8" s="134">
        <f t="shared" ref="F8:F35" si="2">B8/12*$O$2</f>
        <v>2189.1310216666666</v>
      </c>
      <c r="G8" s="135"/>
      <c r="H8" s="61">
        <f>'L4'!$H$10</f>
        <v>1760.59</v>
      </c>
      <c r="I8" s="61">
        <f>GEW!$E$12+($F8-GEW!$E$12)*SUM(Fasering!$D$5)</f>
        <v>1895.469409333333</v>
      </c>
      <c r="J8" s="61">
        <f>GEW!$E$12+($F8-GEW!$E$12)*SUM(Fasering!$D$5:$D$7)</f>
        <v>1971.3996401720588</v>
      </c>
      <c r="K8" s="61">
        <f>GEW!$E$12+($F8-GEW!$E$12)*SUM(Fasering!$D$5:$D$8)</f>
        <v>2014.9655037870743</v>
      </c>
      <c r="L8" s="61">
        <f>GEW!$E$12+($F8-GEW!$E$12)*SUM(Fasering!$D$5:$D$9)</f>
        <v>2058.5313674020899</v>
      </c>
      <c r="M8" s="61">
        <f>GEW!$E$12+($F8-GEW!$E$12)*SUM(Fasering!$D$5:$D$10)</f>
        <v>2102.0972310171055</v>
      </c>
      <c r="N8" s="61">
        <f>GEW!$E$12+($F8-GEW!$E$12)*SUM(Fasering!$D$5:$D$11)</f>
        <v>2145.565158051651</v>
      </c>
      <c r="O8" s="73">
        <f>GEW!$E$12+($F8-GEW!$E$12)*SUM(Fasering!$D$5:$D$12)</f>
        <v>2189.1310216666666</v>
      </c>
      <c r="P8" s="134">
        <f t="shared" ref="P8:P35" si="3">((B8&lt;19968.2)*913.03+(B8&gt;19968.2)*(B8&lt;20424.71)*(20424.71-B8+456.51)+(B8&gt;20424.71)*(B8&lt;22659.62)*456.51+(B8&gt;22659.62)*(B8&lt;23116.13)*(23116.13-B8))/12*$O$2</f>
        <v>106.53538383333331</v>
      </c>
      <c r="Q8" s="135">
        <f t="shared" ref="Q8:Q35" si="4">P8/40.3399</f>
        <v>2.6409431811514978</v>
      </c>
      <c r="R8" s="45">
        <f>$P8*SUM(Fasering!$D$5)</f>
        <v>0</v>
      </c>
      <c r="S8" s="45">
        <f>$P8*SUM(Fasering!$D$5:$D$7)</f>
        <v>27.546182228868172</v>
      </c>
      <c r="T8" s="45">
        <f>$P8*SUM(Fasering!$D$5:$D$8)</f>
        <v>43.351128491262266</v>
      </c>
      <c r="U8" s="45">
        <f>$P8*SUM(Fasering!$D$5:$D$9)</f>
        <v>59.156074753656362</v>
      </c>
      <c r="V8" s="45">
        <f>$P8*SUM(Fasering!$D$5:$D$10)</f>
        <v>74.961021016050452</v>
      </c>
      <c r="W8" s="45">
        <f>$P8*SUM(Fasering!$D$5:$D$11)</f>
        <v>90.730437570939245</v>
      </c>
      <c r="X8" s="72">
        <f>$P8*SUM(Fasering!$D$5:$D$12)</f>
        <v>106.53538383333334</v>
      </c>
      <c r="Y8" s="134">
        <f t="shared" ref="Y8:Y35" si="5">((B8&lt;19968.2)*456.51+(B8&gt;19968.2)*(B8&lt;20196.46)*(20196.46-B8+228.26)+(B8&gt;20196.46)*(B8&lt;22659.62)*228.26+(B8&gt;22659.62)*(B8&lt;22887.88)*(22887.88-B8))/12*$O$2</f>
        <v>53.267108499999992</v>
      </c>
      <c r="Z8" s="135">
        <f t="shared" ref="Z8:Z35" si="6">Y8/40.3399</f>
        <v>1.320457128054358</v>
      </c>
      <c r="AA8" s="71">
        <f>$Y8*SUM(Fasering!$D$5)</f>
        <v>0</v>
      </c>
      <c r="AB8" s="45">
        <f>$Y8*SUM(Fasering!$D$5:$D$7)</f>
        <v>13.77294026406647</v>
      </c>
      <c r="AC8" s="45">
        <f>$Y8*SUM(Fasering!$D$5:$D$8)</f>
        <v>21.675326843089643</v>
      </c>
      <c r="AD8" s="45">
        <f>$Y8*SUM(Fasering!$D$5:$D$9)</f>
        <v>29.577713422112819</v>
      </c>
      <c r="AE8" s="45">
        <f>$Y8*SUM(Fasering!$D$5:$D$10)</f>
        <v>37.480100001135995</v>
      </c>
      <c r="AF8" s="45">
        <f>$Y8*SUM(Fasering!$D$5:$D$11)</f>
        <v>45.364721920976827</v>
      </c>
      <c r="AG8" s="72">
        <f>$Y8*SUM(Fasering!$D$5:$D$12)</f>
        <v>53.267108500000006</v>
      </c>
      <c r="AH8" s="5">
        <f>($AK$2+(I8+R8)*12*7.57%)*SUM(Fasering!$D$5)</f>
        <v>0</v>
      </c>
      <c r="AI8" s="112">
        <f>($AK$2+(J8+S8)*12*7.57%)*SUM(Fasering!$D$5:$D$7)</f>
        <v>505.28061335723356</v>
      </c>
      <c r="AJ8" s="112">
        <f>($AK$2+(K8+T8)*12*7.57%)*SUM(Fasering!$D$5:$D$8)</f>
        <v>817.13737571964464</v>
      </c>
      <c r="AK8" s="9">
        <f>($AK$2+(L8+U8)*12*7.57%)*SUM(Fasering!$D$5:$D$9)</f>
        <v>1144.9963214635932</v>
      </c>
      <c r="AL8" s="9">
        <f>($AK$2+(M8+V8)*12*7.57%)*SUM(Fasering!$D$5:$D$10)</f>
        <v>1488.8574505890797</v>
      </c>
      <c r="AM8" s="9">
        <f>($AK$2+(N8+W8)*12*7.57%)*SUM(Fasering!$D$5:$D$11)</f>
        <v>1847.8938399665378</v>
      </c>
      <c r="AN8" s="82">
        <f>($AK$2+(O8+X8)*12*7.57%)*SUM(Fasering!$D$5:$D$12)</f>
        <v>2223.7233627562009</v>
      </c>
      <c r="AO8" s="5">
        <f>($AK$2+(I8+AA8)*12*7.57%)*SUM(Fasering!$D$5)</f>
        <v>0</v>
      </c>
      <c r="AP8" s="112">
        <f>($AK$2+(J8+AB8)*12*7.57%)*SUM(Fasering!$D$5:$D$7)</f>
        <v>502.04556450025473</v>
      </c>
      <c r="AQ8" s="112">
        <f>($AK$2+(K8+AC8)*12*7.57%)*SUM(Fasering!$D$5:$D$8)</f>
        <v>809.12504575629168</v>
      </c>
      <c r="AR8" s="9">
        <f>($AK$2+(L8+AD8)*12*7.57%)*SUM(Fasering!$D$5:$D$9)</f>
        <v>1130.0767376092949</v>
      </c>
      <c r="AS8" s="9">
        <f>($AK$2+(M8+AE8)*12*7.57%)*SUM(Fasering!$D$5:$D$10)</f>
        <v>1464.9006400592646</v>
      </c>
      <c r="AT8" s="9">
        <f>($AK$2+(N8+AF8)*12*7.57%)*SUM(Fasering!$D$5:$D$11)</f>
        <v>1812.7973226942006</v>
      </c>
      <c r="AU8" s="82">
        <f>($AK$2+(O8+AG8)*12*7.57%)*SUM(Fasering!$D$5:$D$12)</f>
        <v>2175.3344614434009</v>
      </c>
    </row>
    <row r="9" spans="1:47" x14ac:dyDescent="0.3">
      <c r="A9" s="32">
        <f t="shared" ref="A9:A35" si="7">+A8+1</f>
        <v>1</v>
      </c>
      <c r="B9" s="129">
        <v>19380.830000000002</v>
      </c>
      <c r="C9" s="130"/>
      <c r="D9" s="129">
        <f t="shared" si="0"/>
        <v>27137.038166000002</v>
      </c>
      <c r="E9" s="131">
        <f t="shared" si="1"/>
        <v>672.70960428756644</v>
      </c>
      <c r="F9" s="134">
        <f t="shared" si="2"/>
        <v>2261.4198471666668</v>
      </c>
      <c r="G9" s="135">
        <f t="shared" ref="G9:G35" si="8">F9/40.3399</f>
        <v>56.059133690630539</v>
      </c>
      <c r="H9" s="61">
        <f>'L4'!$H$10</f>
        <v>1760.59</v>
      </c>
      <c r="I9" s="61">
        <f>GEW!$E$12+($F9-GEW!$E$12)*SUM(Fasering!$D$5)</f>
        <v>1895.469409333333</v>
      </c>
      <c r="J9" s="61">
        <f>GEW!$E$12+($F9-GEW!$E$12)*SUM(Fasering!$D$5:$D$7)</f>
        <v>1990.090905821874</v>
      </c>
      <c r="K9" s="61">
        <f>GEW!$E$12+($F9-GEW!$E$12)*SUM(Fasering!$D$5:$D$8)</f>
        <v>2044.3811030928932</v>
      </c>
      <c r="L9" s="61">
        <f>GEW!$E$12+($F9-GEW!$E$12)*SUM(Fasering!$D$5:$D$9)</f>
        <v>2098.6713003639125</v>
      </c>
      <c r="M9" s="61">
        <f>GEW!$E$12+($F9-GEW!$E$12)*SUM(Fasering!$D$5:$D$10)</f>
        <v>2152.9614976349321</v>
      </c>
      <c r="N9" s="61">
        <f>GEW!$E$12+($F9-GEW!$E$12)*SUM(Fasering!$D$5:$D$11)</f>
        <v>2207.1296498956476</v>
      </c>
      <c r="O9" s="73">
        <f>GEW!$E$12+($F9-GEW!$E$12)*SUM(Fasering!$D$5:$D$12)</f>
        <v>2261.4198471666668</v>
      </c>
      <c r="P9" s="134">
        <f t="shared" si="3"/>
        <v>106.53538383333331</v>
      </c>
      <c r="Q9" s="135">
        <f t="shared" si="4"/>
        <v>2.6409431811514978</v>
      </c>
      <c r="R9" s="45">
        <f>$P9*SUM(Fasering!$D$5)</f>
        <v>0</v>
      </c>
      <c r="S9" s="45">
        <f>$P9*SUM(Fasering!$D$5:$D$7)</f>
        <v>27.546182228868172</v>
      </c>
      <c r="T9" s="45">
        <f>$P9*SUM(Fasering!$D$5:$D$8)</f>
        <v>43.351128491262266</v>
      </c>
      <c r="U9" s="45">
        <f>$P9*SUM(Fasering!$D$5:$D$9)</f>
        <v>59.156074753656362</v>
      </c>
      <c r="V9" s="45">
        <f>$P9*SUM(Fasering!$D$5:$D$10)</f>
        <v>74.961021016050452</v>
      </c>
      <c r="W9" s="45">
        <f>$P9*SUM(Fasering!$D$5:$D$11)</f>
        <v>90.730437570939245</v>
      </c>
      <c r="X9" s="72">
        <f>$P9*SUM(Fasering!$D$5:$D$12)</f>
        <v>106.53538383333334</v>
      </c>
      <c r="Y9" s="134">
        <f t="shared" si="5"/>
        <v>53.267108499999992</v>
      </c>
      <c r="Z9" s="135">
        <f t="shared" si="6"/>
        <v>1.320457128054358</v>
      </c>
      <c r="AA9" s="71">
        <f>$Y9*SUM(Fasering!$D$5)</f>
        <v>0</v>
      </c>
      <c r="AB9" s="45">
        <f>$Y9*SUM(Fasering!$D$5:$D$7)</f>
        <v>13.77294026406647</v>
      </c>
      <c r="AC9" s="45">
        <f>$Y9*SUM(Fasering!$D$5:$D$8)</f>
        <v>21.675326843089643</v>
      </c>
      <c r="AD9" s="45">
        <f>$Y9*SUM(Fasering!$D$5:$D$9)</f>
        <v>29.577713422112819</v>
      </c>
      <c r="AE9" s="45">
        <f>$Y9*SUM(Fasering!$D$5:$D$10)</f>
        <v>37.480100001135995</v>
      </c>
      <c r="AF9" s="45">
        <f>$Y9*SUM(Fasering!$D$5:$D$11)</f>
        <v>45.364721920976827</v>
      </c>
      <c r="AG9" s="72">
        <f>$Y9*SUM(Fasering!$D$5:$D$12)</f>
        <v>53.267108500000006</v>
      </c>
      <c r="AH9" s="5">
        <f>($AK$2+(I9+R9)*12*7.57%)*SUM(Fasering!$D$5)</f>
        <v>0</v>
      </c>
      <c r="AI9" s="112">
        <f>($AK$2+(J9+S9)*12*7.57%)*SUM(Fasering!$D$5:$D$7)</f>
        <v>509.67080396961444</v>
      </c>
      <c r="AJ9" s="112">
        <f>($AK$2+(K9+T9)*12*7.57%)*SUM(Fasering!$D$5:$D$8)</f>
        <v>828.01067542654891</v>
      </c>
      <c r="AK9" s="9">
        <f>($AK$2+(L9+U9)*12*7.57%)*SUM(Fasering!$D$5:$D$9)</f>
        <v>1165.243254314845</v>
      </c>
      <c r="AL9" s="9">
        <f>($AK$2+(M9+V9)*12*7.57%)*SUM(Fasering!$D$5:$D$10)</f>
        <v>1521.3685406345026</v>
      </c>
      <c r="AM9" s="9">
        <f>($AK$2+(N9+W9)*12*7.57%)*SUM(Fasering!$D$5:$D$11)</f>
        <v>1895.5223016894229</v>
      </c>
      <c r="AN9" s="82">
        <f>($AK$2+(O9+X9)*12*7.57%)*SUM(Fasering!$D$5:$D$12)</f>
        <v>2289.3905318404013</v>
      </c>
      <c r="AO9" s="5">
        <f>($AK$2+(I9+AA9)*12*7.57%)*SUM(Fasering!$D$5)</f>
        <v>0</v>
      </c>
      <c r="AP9" s="112">
        <f>($AK$2+(J9+AB9)*12*7.57%)*SUM(Fasering!$D$5:$D$7)</f>
        <v>506.43575511263555</v>
      </c>
      <c r="AQ9" s="112">
        <f>($AK$2+(K9+AC9)*12*7.57%)*SUM(Fasering!$D$5:$D$8)</f>
        <v>819.99834546319607</v>
      </c>
      <c r="AR9" s="9">
        <f>($AK$2+(L9+AD9)*12*7.57%)*SUM(Fasering!$D$5:$D$9)</f>
        <v>1150.3236704605467</v>
      </c>
      <c r="AS9" s="9">
        <f>($AK$2+(M9+AE9)*12*7.57%)*SUM(Fasering!$D$5:$D$10)</f>
        <v>1497.4117301046874</v>
      </c>
      <c r="AT9" s="9">
        <f>($AK$2+(N9+AF9)*12*7.57%)*SUM(Fasering!$D$5:$D$11)</f>
        <v>1860.425784417085</v>
      </c>
      <c r="AU9" s="82">
        <f>($AK$2+(O9+AG9)*12*7.57%)*SUM(Fasering!$D$5:$D$12)</f>
        <v>2241.0016305276008</v>
      </c>
    </row>
    <row r="10" spans="1:47" x14ac:dyDescent="0.3">
      <c r="A10" s="32">
        <f t="shared" si="7"/>
        <v>2</v>
      </c>
      <c r="B10" s="129">
        <v>20139.45</v>
      </c>
      <c r="C10" s="130"/>
      <c r="D10" s="129">
        <f t="shared" si="0"/>
        <v>28199.257889999997</v>
      </c>
      <c r="E10" s="131">
        <f t="shared" si="1"/>
        <v>699.04134343416808</v>
      </c>
      <c r="F10" s="134">
        <f t="shared" si="2"/>
        <v>2349.9381575000002</v>
      </c>
      <c r="G10" s="135">
        <f t="shared" si="8"/>
        <v>58.253445286180686</v>
      </c>
      <c r="H10" s="61">
        <f>'L4'!$H$10</f>
        <v>1760.59</v>
      </c>
      <c r="I10" s="61">
        <f>GEW!$E$12+($F10-GEW!$E$12)*SUM(Fasering!$D$5)</f>
        <v>1895.469409333333</v>
      </c>
      <c r="J10" s="61">
        <f>GEW!$E$12+($F10-GEW!$E$12)*SUM(Fasering!$D$5:$D$7)</f>
        <v>2012.978526998028</v>
      </c>
      <c r="K10" s="61">
        <f>GEW!$E$12+($F10-GEW!$E$12)*SUM(Fasering!$D$5:$D$8)</f>
        <v>2080.4007662978715</v>
      </c>
      <c r="L10" s="61">
        <f>GEW!$E$12+($F10-GEW!$E$12)*SUM(Fasering!$D$5:$D$9)</f>
        <v>2147.8230055977151</v>
      </c>
      <c r="M10" s="61">
        <f>GEW!$E$12+($F10-GEW!$E$12)*SUM(Fasering!$D$5:$D$10)</f>
        <v>2215.2452448975591</v>
      </c>
      <c r="N10" s="61">
        <f>GEW!$E$12+($F10-GEW!$E$12)*SUM(Fasering!$D$5:$D$11)</f>
        <v>2282.5159182001566</v>
      </c>
      <c r="O10" s="73">
        <f>GEW!$E$12+($F10-GEW!$E$12)*SUM(Fasering!$D$5:$D$12)</f>
        <v>2349.9381575000002</v>
      </c>
      <c r="P10" s="134">
        <f t="shared" si="3"/>
        <v>86.552196166666462</v>
      </c>
      <c r="Q10" s="135">
        <f t="shared" si="4"/>
        <v>2.1455728984619808</v>
      </c>
      <c r="R10" s="45">
        <f>$P10*SUM(Fasering!$D$5)</f>
        <v>0</v>
      </c>
      <c r="S10" s="45">
        <f>$P10*SUM(Fasering!$D$5:$D$7)</f>
        <v>22.379255437288478</v>
      </c>
      <c r="T10" s="45">
        <f>$P10*SUM(Fasering!$D$5:$D$8)</f>
        <v>35.219616640158094</v>
      </c>
      <c r="U10" s="45">
        <f>$P10*SUM(Fasering!$D$5:$D$9)</f>
        <v>48.059977843027703</v>
      </c>
      <c r="V10" s="45">
        <f>$P10*SUM(Fasering!$D$5:$D$10)</f>
        <v>60.900339045897319</v>
      </c>
      <c r="W10" s="45">
        <f>$P10*SUM(Fasering!$D$5:$D$11)</f>
        <v>73.711834963796875</v>
      </c>
      <c r="X10" s="72">
        <f>$P10*SUM(Fasering!$D$5:$D$12)</f>
        <v>86.552196166666477</v>
      </c>
      <c r="Y10" s="134">
        <f t="shared" si="5"/>
        <v>33.286254499999806</v>
      </c>
      <c r="Z10" s="135">
        <f t="shared" si="6"/>
        <v>0.82514469545040536</v>
      </c>
      <c r="AA10" s="71">
        <f>$Y10*SUM(Fasering!$D$5)</f>
        <v>0</v>
      </c>
      <c r="AB10" s="45">
        <f>$Y10*SUM(Fasering!$D$5:$D$7)</f>
        <v>8.6066168739572397</v>
      </c>
      <c r="AC10" s="45">
        <f>$Y10*SUM(Fasering!$D$5:$D$8)</f>
        <v>13.544764602151426</v>
      </c>
      <c r="AD10" s="45">
        <f>$Y10*SUM(Fasering!$D$5:$D$9)</f>
        <v>18.482912330345613</v>
      </c>
      <c r="AE10" s="45">
        <f>$Y10*SUM(Fasering!$D$5:$D$10)</f>
        <v>23.421060058539801</v>
      </c>
      <c r="AF10" s="45">
        <f>$Y10*SUM(Fasering!$D$5:$D$11)</f>
        <v>28.348106771805629</v>
      </c>
      <c r="AG10" s="72">
        <f>$Y10*SUM(Fasering!$D$5:$D$12)</f>
        <v>33.286254499999814</v>
      </c>
      <c r="AH10" s="5">
        <f>($AK$2+(I10+R10)*12*7.57%)*SUM(Fasering!$D$5)</f>
        <v>0</v>
      </c>
      <c r="AI10" s="112">
        <f>($AK$2+(J10+S10)*12*7.57%)*SUM(Fasering!$D$5:$D$7)</f>
        <v>513.83302752309532</v>
      </c>
      <c r="AJ10" s="112">
        <f>($AK$2+(K10+T10)*12*7.57%)*SUM(Fasering!$D$5:$D$8)</f>
        <v>838.3193631670091</v>
      </c>
      <c r="AK10" s="9">
        <f>($AK$2+(L10+U10)*12*7.57%)*SUM(Fasering!$D$5:$D$9)</f>
        <v>1184.4388356095542</v>
      </c>
      <c r="AL10" s="9">
        <f>($AK$2+(M10+V10)*12*7.57%)*SUM(Fasering!$D$5:$D$10)</f>
        <v>1552.1914448507302</v>
      </c>
      <c r="AM10" s="9">
        <f>($AK$2+(N10+W10)*12*7.57%)*SUM(Fasering!$D$5:$D$11)</f>
        <v>1940.677585981633</v>
      </c>
      <c r="AN10" s="82">
        <f>($AK$2+(O10+X10)*12*7.57%)*SUM(Fasering!$D$5:$D$12)</f>
        <v>2351.6478372708007</v>
      </c>
      <c r="AO10" s="5">
        <f>($AK$2+(I10+AA10)*12*7.57%)*SUM(Fasering!$D$5)</f>
        <v>0</v>
      </c>
      <c r="AP10" s="112">
        <f>($AK$2+(J10+AB10)*12*7.57%)*SUM(Fasering!$D$5:$D$7)</f>
        <v>510.59812039260618</v>
      </c>
      <c r="AQ10" s="112">
        <f>($AK$2+(K10+AC10)*12*7.57%)*SUM(Fasering!$D$5:$D$8)</f>
        <v>830.3073842213538</v>
      </c>
      <c r="AR10" s="9">
        <f>($AK$2+(L10+AD10)*12*7.57%)*SUM(Fasering!$D$5:$D$9)</f>
        <v>1169.5199053776098</v>
      </c>
      <c r="AS10" s="9">
        <f>($AK$2+(M10+AE10)*12*7.57%)*SUM(Fasering!$D$5:$D$10)</f>
        <v>1528.2356838613746</v>
      </c>
      <c r="AT10" s="9">
        <f>($AK$2+(N10+AF10)*12*7.57%)*SUM(Fasering!$D$5:$D$11)</f>
        <v>1905.5826062768624</v>
      </c>
      <c r="AU10" s="82">
        <f>($AK$2+(O10+AG10)*12*7.57%)*SUM(Fasering!$D$5:$D$12)</f>
        <v>2303.2610558608008</v>
      </c>
    </row>
    <row r="11" spans="1:47" x14ac:dyDescent="0.3">
      <c r="A11" s="32">
        <f t="shared" si="7"/>
        <v>3</v>
      </c>
      <c r="B11" s="129">
        <v>20898.05</v>
      </c>
      <c r="C11" s="130"/>
      <c r="D11" s="129">
        <f t="shared" si="0"/>
        <v>29261.449609999996</v>
      </c>
      <c r="E11" s="131">
        <f t="shared" si="1"/>
        <v>725.37238837974303</v>
      </c>
      <c r="F11" s="134">
        <f t="shared" si="2"/>
        <v>2438.4541341666663</v>
      </c>
      <c r="G11" s="135">
        <f t="shared" si="8"/>
        <v>60.44769903164525</v>
      </c>
      <c r="H11" s="61">
        <f>'L4'!$H$10</f>
        <v>1760.59</v>
      </c>
      <c r="I11" s="61">
        <f>GEW!$E$12+($F11-GEW!$E$12)*SUM(Fasering!$D$5)</f>
        <v>1895.469409333333</v>
      </c>
      <c r="J11" s="61">
        <f>GEW!$E$12+($F11-GEW!$E$12)*SUM(Fasering!$D$5:$D$7)</f>
        <v>2035.8655447727115</v>
      </c>
      <c r="K11" s="61">
        <f>GEW!$E$12+($F11-GEW!$E$12)*SUM(Fasering!$D$5:$D$8)</f>
        <v>2116.4194798926837</v>
      </c>
      <c r="L11" s="61">
        <f>GEW!$E$12+($F11-GEW!$E$12)*SUM(Fasering!$D$5:$D$9)</f>
        <v>2196.973415012656</v>
      </c>
      <c r="M11" s="61">
        <f>GEW!$E$12+($F11-GEW!$E$12)*SUM(Fasering!$D$5:$D$10)</f>
        <v>2277.5273501326283</v>
      </c>
      <c r="N11" s="61">
        <f>GEW!$E$12+($F11-GEW!$E$12)*SUM(Fasering!$D$5:$D$11)</f>
        <v>2357.9001990466941</v>
      </c>
      <c r="O11" s="73">
        <f>GEW!$E$12+($F11-GEW!$E$12)*SUM(Fasering!$D$5:$D$12)</f>
        <v>2438.4541341666663</v>
      </c>
      <c r="P11" s="134">
        <f t="shared" si="3"/>
        <v>53.267108499999992</v>
      </c>
      <c r="Q11" s="135">
        <f t="shared" si="4"/>
        <v>1.320457128054358</v>
      </c>
      <c r="R11" s="45">
        <f>$P11*SUM(Fasering!$D$5)</f>
        <v>0</v>
      </c>
      <c r="S11" s="45">
        <f>$P11*SUM(Fasering!$D$5:$D$7)</f>
        <v>13.77294026406647</v>
      </c>
      <c r="T11" s="45">
        <f>$P11*SUM(Fasering!$D$5:$D$8)</f>
        <v>21.675326843089643</v>
      </c>
      <c r="U11" s="45">
        <f>$P11*SUM(Fasering!$D$5:$D$9)</f>
        <v>29.577713422112819</v>
      </c>
      <c r="V11" s="45">
        <f>$P11*SUM(Fasering!$D$5:$D$10)</f>
        <v>37.480100001135995</v>
      </c>
      <c r="W11" s="45">
        <f>$P11*SUM(Fasering!$D$5:$D$11)</f>
        <v>45.364721920976827</v>
      </c>
      <c r="X11" s="72">
        <f>$P11*SUM(Fasering!$D$5:$D$12)</f>
        <v>53.267108500000006</v>
      </c>
      <c r="Y11" s="134">
        <f t="shared" si="5"/>
        <v>26.63413766666666</v>
      </c>
      <c r="Z11" s="135">
        <f t="shared" si="6"/>
        <v>0.66024302654857003</v>
      </c>
      <c r="AA11" s="71">
        <f>$Y11*SUM(Fasering!$D$5)</f>
        <v>0</v>
      </c>
      <c r="AB11" s="45">
        <f>$Y11*SUM(Fasering!$D$5:$D$7)</f>
        <v>6.8866209824008502</v>
      </c>
      <c r="AC11" s="45">
        <f>$Y11*SUM(Fasering!$D$5:$D$8)</f>
        <v>10.837900824086312</v>
      </c>
      <c r="AD11" s="45">
        <f>$Y11*SUM(Fasering!$D$5:$D$9)</f>
        <v>14.789180665771772</v>
      </c>
      <c r="AE11" s="45">
        <f>$Y11*SUM(Fasering!$D$5:$D$10)</f>
        <v>18.740460507457232</v>
      </c>
      <c r="AF11" s="45">
        <f>$Y11*SUM(Fasering!$D$5:$D$11)</f>
        <v>22.682857824981205</v>
      </c>
      <c r="AG11" s="72">
        <f>$Y11*SUM(Fasering!$D$5:$D$12)</f>
        <v>26.634137666666668</v>
      </c>
      <c r="AH11" s="5">
        <f>($AK$2+(I11+R11)*12*7.57%)*SUM(Fasering!$D$5)</f>
        <v>0</v>
      </c>
      <c r="AI11" s="112">
        <f>($AK$2+(J11+S11)*12*7.57%)*SUM(Fasering!$D$5:$D$7)</f>
        <v>517.18726835802556</v>
      </c>
      <c r="AJ11" s="112">
        <f>($AK$2+(K11+T11)*12*7.57%)*SUM(Fasering!$D$5:$D$8)</f>
        <v>846.62689901396755</v>
      </c>
      <c r="AK11" s="9">
        <f>($AK$2+(L11+U11)*12*7.57%)*SUM(Fasering!$D$5:$D$9)</f>
        <v>1199.9081158636361</v>
      </c>
      <c r="AL11" s="9">
        <f>($AK$2+(M11+V11)*12*7.57%)*SUM(Fasering!$D$5:$D$10)</f>
        <v>1577.0309189070313</v>
      </c>
      <c r="AM11" s="9">
        <f>($AK$2+(N11+W11)*12*7.57%)*SUM(Fasering!$D$5:$D$11)</f>
        <v>1977.0671975773751</v>
      </c>
      <c r="AN11" s="82">
        <f>($AK$2+(O11+X11)*12*7.57%)*SUM(Fasering!$D$5:$D$12)</f>
        <v>2401.8195768384007</v>
      </c>
      <c r="AO11" s="5">
        <f>($AK$2+(I11+AA11)*12*7.57%)*SUM(Fasering!$D$5)</f>
        <v>0</v>
      </c>
      <c r="AP11" s="112">
        <f>($AK$2+(J11+AB11)*12*7.57%)*SUM(Fasering!$D$5:$D$7)</f>
        <v>515.56981479278102</v>
      </c>
      <c r="AQ11" s="112">
        <f>($AK$2+(K11+AC11)*12*7.57%)*SUM(Fasering!$D$5:$D$8)</f>
        <v>842.62090954113989</v>
      </c>
      <c r="AR11" s="9">
        <f>($AK$2+(L11+AD11)*12*7.57%)*SUM(Fasering!$D$5:$D$9)</f>
        <v>1192.4486507476638</v>
      </c>
      <c r="AS11" s="9">
        <f>($AK$2+(M11+AE11)*12*7.57%)*SUM(Fasering!$D$5:$D$10)</f>
        <v>1565.0530384123533</v>
      </c>
      <c r="AT11" s="9">
        <f>($AK$2+(N11+AF11)*12*7.57%)*SUM(Fasering!$D$5:$D$11)</f>
        <v>1959.5197077249895</v>
      </c>
      <c r="AU11" s="82">
        <f>($AK$2+(O11+AG11)*12*7.57%)*SUM(Fasering!$D$5:$D$12)</f>
        <v>2377.6261861334006</v>
      </c>
    </row>
    <row r="12" spans="1:47" x14ac:dyDescent="0.3">
      <c r="A12" s="32">
        <f t="shared" si="7"/>
        <v>4</v>
      </c>
      <c r="B12" s="129">
        <v>21652.61</v>
      </c>
      <c r="C12" s="130"/>
      <c r="D12" s="129">
        <f t="shared" si="0"/>
        <v>30317.984521999999</v>
      </c>
      <c r="E12" s="131">
        <f t="shared" si="1"/>
        <v>751.56320471790957</v>
      </c>
      <c r="F12" s="134">
        <f t="shared" si="2"/>
        <v>2526.4987101666666</v>
      </c>
      <c r="G12" s="135">
        <f t="shared" si="8"/>
        <v>62.630267059825798</v>
      </c>
      <c r="H12" s="61">
        <f>'L4'!$H$10</f>
        <v>1760.59</v>
      </c>
      <c r="I12" s="61">
        <f>GEW!$E$12+($F12-GEW!$E$12)*SUM(Fasering!$D$5)</f>
        <v>1895.469409333333</v>
      </c>
      <c r="J12" s="61">
        <f>GEW!$E$12+($F12-GEW!$E$12)*SUM(Fasering!$D$5:$D$7)</f>
        <v>2058.6306754503617</v>
      </c>
      <c r="K12" s="61">
        <f>GEW!$E$12+($F12-GEW!$E$12)*SUM(Fasering!$D$5:$D$8)</f>
        <v>2152.2463722339726</v>
      </c>
      <c r="L12" s="61">
        <f>GEW!$E$12+($F12-GEW!$E$12)*SUM(Fasering!$D$5:$D$9)</f>
        <v>2245.862069017584</v>
      </c>
      <c r="M12" s="61">
        <f>GEW!$E$12+($F12-GEW!$E$12)*SUM(Fasering!$D$5:$D$10)</f>
        <v>2339.4777658011949</v>
      </c>
      <c r="N12" s="61">
        <f>GEW!$E$12+($F12-GEW!$E$12)*SUM(Fasering!$D$5:$D$11)</f>
        <v>2432.8830133830556</v>
      </c>
      <c r="O12" s="73">
        <f>GEW!$E$12+($F12-GEW!$E$12)*SUM(Fasering!$D$5:$D$12)</f>
        <v>2526.4987101666666</v>
      </c>
      <c r="P12" s="134">
        <f t="shared" si="3"/>
        <v>53.267108499999992</v>
      </c>
      <c r="Q12" s="135">
        <f t="shared" si="4"/>
        <v>1.320457128054358</v>
      </c>
      <c r="R12" s="45">
        <f>$P12*SUM(Fasering!$D$5)</f>
        <v>0</v>
      </c>
      <c r="S12" s="45">
        <f>$P12*SUM(Fasering!$D$5:$D$7)</f>
        <v>13.77294026406647</v>
      </c>
      <c r="T12" s="45">
        <f>$P12*SUM(Fasering!$D$5:$D$8)</f>
        <v>21.675326843089643</v>
      </c>
      <c r="U12" s="45">
        <f>$P12*SUM(Fasering!$D$5:$D$9)</f>
        <v>29.577713422112819</v>
      </c>
      <c r="V12" s="45">
        <f>$P12*SUM(Fasering!$D$5:$D$10)</f>
        <v>37.480100001135995</v>
      </c>
      <c r="W12" s="45">
        <f>$P12*SUM(Fasering!$D$5:$D$11)</f>
        <v>45.364721920976827</v>
      </c>
      <c r="X12" s="72">
        <f>$P12*SUM(Fasering!$D$5:$D$12)</f>
        <v>53.267108500000006</v>
      </c>
      <c r="Y12" s="134">
        <f t="shared" si="5"/>
        <v>26.63413766666666</v>
      </c>
      <c r="Z12" s="135">
        <f t="shared" si="6"/>
        <v>0.66024302654857003</v>
      </c>
      <c r="AA12" s="71">
        <f>$Y12*SUM(Fasering!$D$5)</f>
        <v>0</v>
      </c>
      <c r="AB12" s="45">
        <f>$Y12*SUM(Fasering!$D$5:$D$7)</f>
        <v>6.8866209824008502</v>
      </c>
      <c r="AC12" s="45">
        <f>$Y12*SUM(Fasering!$D$5:$D$8)</f>
        <v>10.837900824086312</v>
      </c>
      <c r="AD12" s="45">
        <f>$Y12*SUM(Fasering!$D$5:$D$9)</f>
        <v>14.789180665771772</v>
      </c>
      <c r="AE12" s="45">
        <f>$Y12*SUM(Fasering!$D$5:$D$10)</f>
        <v>18.740460507457232</v>
      </c>
      <c r="AF12" s="45">
        <f>$Y12*SUM(Fasering!$D$5:$D$11)</f>
        <v>22.682857824981205</v>
      </c>
      <c r="AG12" s="72">
        <f>$Y12*SUM(Fasering!$D$5:$D$12)</f>
        <v>26.634137666666668</v>
      </c>
      <c r="AH12" s="5">
        <f>($AK$2+(I12+R12)*12*7.57%)*SUM(Fasering!$D$5)</f>
        <v>0</v>
      </c>
      <c r="AI12" s="112">
        <f>($AK$2+(J12+S12)*12*7.57%)*SUM(Fasering!$D$5:$D$7)</f>
        <v>522.53432536652883</v>
      </c>
      <c r="AJ12" s="112">
        <f>($AK$2+(K12+T12)*12*7.57%)*SUM(Fasering!$D$5:$D$8)</f>
        <v>859.87009470560758</v>
      </c>
      <c r="AK12" s="9">
        <f>($AK$2+(L12+U12)*12*7.57%)*SUM(Fasering!$D$5:$D$9)</f>
        <v>1224.5679800384794</v>
      </c>
      <c r="AL12" s="9">
        <f>($AK$2+(M12+V12)*12*7.57%)*SUM(Fasering!$D$5:$D$10)</f>
        <v>1616.6279813651436</v>
      </c>
      <c r="AM12" s="9">
        <f>($AK$2+(N12+W12)*12*7.57%)*SUM(Fasering!$D$5:$D$11)</f>
        <v>2035.0765467253098</v>
      </c>
      <c r="AN12" s="82">
        <f>($AK$2+(O12+X12)*12*7.57%)*SUM(Fasering!$D$5:$D$12)</f>
        <v>2481.7992696768006</v>
      </c>
      <c r="AO12" s="5">
        <f>($AK$2+(I12+AA12)*12*7.57%)*SUM(Fasering!$D$5)</f>
        <v>0</v>
      </c>
      <c r="AP12" s="112">
        <f>($AK$2+(J12+AB12)*12*7.57%)*SUM(Fasering!$D$5:$D$7)</f>
        <v>520.91687180128429</v>
      </c>
      <c r="AQ12" s="112">
        <f>($AK$2+(K12+AC12)*12*7.57%)*SUM(Fasering!$D$5:$D$8)</f>
        <v>855.86410523277993</v>
      </c>
      <c r="AR12" s="9">
        <f>($AK$2+(L12+AD12)*12*7.57%)*SUM(Fasering!$D$5:$D$9)</f>
        <v>1217.1085149225071</v>
      </c>
      <c r="AS12" s="9">
        <f>($AK$2+(M12+AE12)*12*7.57%)*SUM(Fasering!$D$5:$D$10)</f>
        <v>1604.6501008704656</v>
      </c>
      <c r="AT12" s="9">
        <f>($AK$2+(N12+AF12)*12*7.57%)*SUM(Fasering!$D$5:$D$11)</f>
        <v>2017.5290568729242</v>
      </c>
      <c r="AU12" s="82">
        <f>($AK$2+(O12+AG12)*12*7.57%)*SUM(Fasering!$D$5:$D$12)</f>
        <v>2457.6058789718004</v>
      </c>
    </row>
    <row r="13" spans="1:47" x14ac:dyDescent="0.3">
      <c r="A13" s="32">
        <f t="shared" si="7"/>
        <v>5</v>
      </c>
      <c r="B13" s="129">
        <v>21661.919999999998</v>
      </c>
      <c r="C13" s="130"/>
      <c r="D13" s="129">
        <f t="shared" si="0"/>
        <v>30331.020383999996</v>
      </c>
      <c r="E13" s="131">
        <f t="shared" si="1"/>
        <v>751.88635529587316</v>
      </c>
      <c r="F13" s="134">
        <f t="shared" si="2"/>
        <v>2527.5850319999995</v>
      </c>
      <c r="G13" s="135">
        <f t="shared" si="8"/>
        <v>62.657196274656094</v>
      </c>
      <c r="H13" s="61">
        <f>'L4'!$H$10</f>
        <v>1760.59</v>
      </c>
      <c r="I13" s="61">
        <f>GEW!$E$12+($F13-GEW!$E$12)*SUM(Fasering!$D$5)</f>
        <v>1895.469409333333</v>
      </c>
      <c r="J13" s="61">
        <f>GEW!$E$12+($F13-GEW!$E$12)*SUM(Fasering!$D$5:$D$7)</f>
        <v>2058.9115588348623</v>
      </c>
      <c r="K13" s="61">
        <f>GEW!$E$12+($F13-GEW!$E$12)*SUM(Fasering!$D$5:$D$8)</f>
        <v>2152.6884157662262</v>
      </c>
      <c r="L13" s="61">
        <f>GEW!$E$12+($F13-GEW!$E$12)*SUM(Fasering!$D$5:$D$9)</f>
        <v>2246.4652726975901</v>
      </c>
      <c r="M13" s="61">
        <f>GEW!$E$12+($F13-GEW!$E$12)*SUM(Fasering!$D$5:$D$10)</f>
        <v>2340.2421296289544</v>
      </c>
      <c r="N13" s="61">
        <f>GEW!$E$12+($F13-GEW!$E$12)*SUM(Fasering!$D$5:$D$11)</f>
        <v>2433.8081750686356</v>
      </c>
      <c r="O13" s="73">
        <f>GEW!$E$12+($F13-GEW!$E$12)*SUM(Fasering!$D$5:$D$12)</f>
        <v>2527.5850319999995</v>
      </c>
      <c r="P13" s="134">
        <f t="shared" si="3"/>
        <v>53.267108499999992</v>
      </c>
      <c r="Q13" s="135">
        <f t="shared" si="4"/>
        <v>1.320457128054358</v>
      </c>
      <c r="R13" s="45">
        <f>$P13*SUM(Fasering!$D$5)</f>
        <v>0</v>
      </c>
      <c r="S13" s="45">
        <f>$P13*SUM(Fasering!$D$5:$D$7)</f>
        <v>13.77294026406647</v>
      </c>
      <c r="T13" s="45">
        <f>$P13*SUM(Fasering!$D$5:$D$8)</f>
        <v>21.675326843089643</v>
      </c>
      <c r="U13" s="45">
        <f>$P13*SUM(Fasering!$D$5:$D$9)</f>
        <v>29.577713422112819</v>
      </c>
      <c r="V13" s="45">
        <f>$P13*SUM(Fasering!$D$5:$D$10)</f>
        <v>37.480100001135995</v>
      </c>
      <c r="W13" s="45">
        <f>$P13*SUM(Fasering!$D$5:$D$11)</f>
        <v>45.364721920976827</v>
      </c>
      <c r="X13" s="72">
        <f>$P13*SUM(Fasering!$D$5:$D$12)</f>
        <v>53.267108500000006</v>
      </c>
      <c r="Y13" s="134">
        <f t="shared" si="5"/>
        <v>26.63413766666666</v>
      </c>
      <c r="Z13" s="135">
        <f t="shared" si="6"/>
        <v>0.66024302654857003</v>
      </c>
      <c r="AA13" s="71">
        <f>$Y13*SUM(Fasering!$D$5)</f>
        <v>0</v>
      </c>
      <c r="AB13" s="45">
        <f>$Y13*SUM(Fasering!$D$5:$D$7)</f>
        <v>6.8866209824008502</v>
      </c>
      <c r="AC13" s="45">
        <f>$Y13*SUM(Fasering!$D$5:$D$8)</f>
        <v>10.837900824086312</v>
      </c>
      <c r="AD13" s="45">
        <f>$Y13*SUM(Fasering!$D$5:$D$9)</f>
        <v>14.789180665771772</v>
      </c>
      <c r="AE13" s="45">
        <f>$Y13*SUM(Fasering!$D$5:$D$10)</f>
        <v>18.740460507457232</v>
      </c>
      <c r="AF13" s="45">
        <f>$Y13*SUM(Fasering!$D$5:$D$11)</f>
        <v>22.682857824981205</v>
      </c>
      <c r="AG13" s="72">
        <f>$Y13*SUM(Fasering!$D$5:$D$12)</f>
        <v>26.634137666666668</v>
      </c>
      <c r="AH13" s="5">
        <f>($AK$2+(I13+R13)*12*7.57%)*SUM(Fasering!$D$5)</f>
        <v>0</v>
      </c>
      <c r="AI13" s="112">
        <f>($AK$2+(J13+S13)*12*7.57%)*SUM(Fasering!$D$5:$D$7)</f>
        <v>522.6002990475472</v>
      </c>
      <c r="AJ13" s="112">
        <f>($AK$2+(K13+T13)*12*7.57%)*SUM(Fasering!$D$5:$D$8)</f>
        <v>860.03349344379819</v>
      </c>
      <c r="AK13" s="9">
        <f>($AK$2+(L13+U13)*12*7.57%)*SUM(Fasering!$D$5:$D$9)</f>
        <v>1224.8722412443046</v>
      </c>
      <c r="AL13" s="9">
        <f>($AK$2+(M13+V13)*12*7.57%)*SUM(Fasering!$D$5:$D$10)</f>
        <v>1617.1165424490666</v>
      </c>
      <c r="AM13" s="9">
        <f>($AK$2+(N13+W13)*12*7.57%)*SUM(Fasering!$D$5:$D$11)</f>
        <v>2035.7922844275033</v>
      </c>
      <c r="AN13" s="82">
        <f>($AK$2+(O13+X13)*12*7.57%)*SUM(Fasering!$D$5:$D$12)</f>
        <v>2482.7860844302004</v>
      </c>
      <c r="AO13" s="5">
        <f>($AK$2+(I13+AA13)*12*7.57%)*SUM(Fasering!$D$5)</f>
        <v>0</v>
      </c>
      <c r="AP13" s="112">
        <f>($AK$2+(J13+AB13)*12*7.57%)*SUM(Fasering!$D$5:$D$7)</f>
        <v>520.98284548230265</v>
      </c>
      <c r="AQ13" s="112">
        <f>($AK$2+(K13+AC13)*12*7.57%)*SUM(Fasering!$D$5:$D$8)</f>
        <v>856.02750397097054</v>
      </c>
      <c r="AR13" s="9">
        <f>($AK$2+(L13+AD13)*12*7.57%)*SUM(Fasering!$D$5:$D$9)</f>
        <v>1217.4127761283323</v>
      </c>
      <c r="AS13" s="9">
        <f>($AK$2+(M13+AE13)*12*7.57%)*SUM(Fasering!$D$5:$D$10)</f>
        <v>1605.1386619543887</v>
      </c>
      <c r="AT13" s="9">
        <f>($AK$2+(N13+AF13)*12*7.57%)*SUM(Fasering!$D$5:$D$11)</f>
        <v>2018.2447945751176</v>
      </c>
      <c r="AU13" s="82">
        <f>($AK$2+(O13+AG13)*12*7.57%)*SUM(Fasering!$D$5:$D$12)</f>
        <v>2458.5926937252002</v>
      </c>
    </row>
    <row r="14" spans="1:47" x14ac:dyDescent="0.3">
      <c r="A14" s="32">
        <f t="shared" si="7"/>
        <v>6</v>
      </c>
      <c r="B14" s="129">
        <v>22737.37</v>
      </c>
      <c r="C14" s="130"/>
      <c r="D14" s="129">
        <f t="shared" si="0"/>
        <v>31836.865473999995</v>
      </c>
      <c r="E14" s="131">
        <f t="shared" si="1"/>
        <v>789.21528000813078</v>
      </c>
      <c r="F14" s="129">
        <f t="shared" si="2"/>
        <v>2653.0721228333332</v>
      </c>
      <c r="G14" s="131">
        <f t="shared" si="8"/>
        <v>65.767940000677569</v>
      </c>
      <c r="H14" s="61">
        <f>'L4'!$H$10</f>
        <v>1760.59</v>
      </c>
      <c r="I14" s="61">
        <f>GEW!$E$12+($F14-GEW!$E$12)*SUM(Fasering!$D$5)</f>
        <v>1895.469409333333</v>
      </c>
      <c r="J14" s="61">
        <f>GEW!$E$12+($F14-GEW!$E$12)*SUM(Fasering!$D$5:$D$7)</f>
        <v>2091.3579644053652</v>
      </c>
      <c r="K14" s="61">
        <f>GEW!$E$12+($F14-GEW!$E$12)*SUM(Fasering!$D$5:$D$8)</f>
        <v>2203.7513284152392</v>
      </c>
      <c r="L14" s="61">
        <f>GEW!$E$12+($F14-GEW!$E$12)*SUM(Fasering!$D$5:$D$9)</f>
        <v>2316.1446924251127</v>
      </c>
      <c r="M14" s="61">
        <f>GEW!$E$12+($F14-GEW!$E$12)*SUM(Fasering!$D$5:$D$10)</f>
        <v>2428.5380564349866</v>
      </c>
      <c r="N14" s="61">
        <f>GEW!$E$12+($F14-GEW!$E$12)*SUM(Fasering!$D$5:$D$11)</f>
        <v>2540.6787588234597</v>
      </c>
      <c r="O14" s="73">
        <f>GEW!$E$12+($F14-GEW!$E$12)*SUM(Fasering!$D$5:$D$12)</f>
        <v>2653.0721228333332</v>
      </c>
      <c r="P14" s="134">
        <f t="shared" si="3"/>
        <v>44.194979333333571</v>
      </c>
      <c r="Q14" s="135">
        <f t="shared" si="4"/>
        <v>1.0955649204220528</v>
      </c>
      <c r="R14" s="45">
        <f>$P14*SUM(Fasering!$D$5)</f>
        <v>0</v>
      </c>
      <c r="S14" s="45">
        <f>$P14*SUM(Fasering!$D$5:$D$7)</f>
        <v>11.427217047639362</v>
      </c>
      <c r="T14" s="45">
        <f>$P14*SUM(Fasering!$D$5:$D$8)</f>
        <v>17.983717322925411</v>
      </c>
      <c r="U14" s="45">
        <f>$P14*SUM(Fasering!$D$5:$D$9)</f>
        <v>24.540217598211459</v>
      </c>
      <c r="V14" s="45">
        <f>$P14*SUM(Fasering!$D$5:$D$10)</f>
        <v>31.096717873497507</v>
      </c>
      <c r="W14" s="45">
        <f>$P14*SUM(Fasering!$D$5:$D$11)</f>
        <v>37.63847905804753</v>
      </c>
      <c r="X14" s="72">
        <f>$P14*SUM(Fasering!$D$5:$D$12)</f>
        <v>44.194979333333578</v>
      </c>
      <c r="Y14" s="134">
        <f t="shared" si="5"/>
        <v>17.562008500000236</v>
      </c>
      <c r="Z14" s="135">
        <f t="shared" si="6"/>
        <v>0.43535081891626493</v>
      </c>
      <c r="AA14" s="71">
        <f>$Y14*SUM(Fasering!$D$5)</f>
        <v>0</v>
      </c>
      <c r="AB14" s="45">
        <f>$Y14*SUM(Fasering!$D$5:$D$7)</f>
        <v>4.5408977659737406</v>
      </c>
      <c r="AC14" s="45">
        <f>$Y14*SUM(Fasering!$D$5:$D$8)</f>
        <v>7.1462913039220757</v>
      </c>
      <c r="AD14" s="45">
        <f>$Y14*SUM(Fasering!$D$5:$D$9)</f>
        <v>9.751684841870409</v>
      </c>
      <c r="AE14" s="45">
        <f>$Y14*SUM(Fasering!$D$5:$D$10)</f>
        <v>12.357078379818743</v>
      </c>
      <c r="AF14" s="45">
        <f>$Y14*SUM(Fasering!$D$5:$D$11)</f>
        <v>14.956614962051905</v>
      </c>
      <c r="AG14" s="72">
        <f>$Y14*SUM(Fasering!$D$5:$D$12)</f>
        <v>17.562008500000239</v>
      </c>
      <c r="AH14" s="5">
        <f>($AK$2+(I14+R14)*12*7.57%)*SUM(Fasering!$D$5)</f>
        <v>0</v>
      </c>
      <c r="AI14" s="112">
        <f>($AK$2+(J14+S14)*12*7.57%)*SUM(Fasering!$D$5:$D$7)</f>
        <v>529.67032499297738</v>
      </c>
      <c r="AJ14" s="112">
        <f>($AK$2+(K14+T14)*12*7.57%)*SUM(Fasering!$D$5:$D$8)</f>
        <v>877.54401128406175</v>
      </c>
      <c r="AK14" s="9">
        <f>($AK$2+(L14+U14)*12*7.57%)*SUM(Fasering!$D$5:$D$9)</f>
        <v>1257.4781923777343</v>
      </c>
      <c r="AL14" s="9">
        <f>($AK$2+(M14+V14)*12*7.57%)*SUM(Fasering!$D$5:$D$10)</f>
        <v>1669.472868273996</v>
      </c>
      <c r="AM14" s="9">
        <f>($AK$2+(N14+W14)*12*7.57%)*SUM(Fasering!$D$5:$D$11)</f>
        <v>2112.493842481063</v>
      </c>
      <c r="AN14" s="82">
        <f>($AK$2+(O14+X14)*12*7.57%)*SUM(Fasering!$D$5:$D$12)</f>
        <v>2588.5374356082011</v>
      </c>
      <c r="AO14" s="5">
        <f>($AK$2+(I14+AA14)*12*7.57%)*SUM(Fasering!$D$5)</f>
        <v>0</v>
      </c>
      <c r="AP14" s="112">
        <f>($AK$2+(J14+AB14)*12*7.57%)*SUM(Fasering!$D$5:$D$7)</f>
        <v>528.05287142773273</v>
      </c>
      <c r="AQ14" s="112">
        <f>($AK$2+(K14+AC14)*12*7.57%)*SUM(Fasering!$D$5:$D$8)</f>
        <v>873.53802181123422</v>
      </c>
      <c r="AR14" s="9">
        <f>($AK$2+(L14+AD14)*12*7.57%)*SUM(Fasering!$D$5:$D$9)</f>
        <v>1250.0187272617623</v>
      </c>
      <c r="AS14" s="9">
        <f>($AK$2+(M14+AE14)*12*7.57%)*SUM(Fasering!$D$5:$D$10)</f>
        <v>1657.4949877793176</v>
      </c>
      <c r="AT14" s="9">
        <f>($AK$2+(N14+AF14)*12*7.57%)*SUM(Fasering!$D$5:$D$11)</f>
        <v>2094.9463526286777</v>
      </c>
      <c r="AU14" s="82">
        <f>($AK$2+(O14+AG14)*12*7.57%)*SUM(Fasering!$D$5:$D$12)</f>
        <v>2564.3440449032005</v>
      </c>
    </row>
    <row r="15" spans="1:47" x14ac:dyDescent="0.3">
      <c r="A15" s="32">
        <f t="shared" si="7"/>
        <v>7</v>
      </c>
      <c r="B15" s="129">
        <v>22749.06</v>
      </c>
      <c r="C15" s="130"/>
      <c r="D15" s="129">
        <f t="shared" si="0"/>
        <v>31853.233811999999</v>
      </c>
      <c r="E15" s="131">
        <f t="shared" si="1"/>
        <v>789.62104050828088</v>
      </c>
      <c r="F15" s="129">
        <f t="shared" si="2"/>
        <v>2654.4361509999999</v>
      </c>
      <c r="G15" s="131">
        <f t="shared" si="8"/>
        <v>65.801753375690069</v>
      </c>
      <c r="H15" s="61">
        <f>'L4'!$H$10</f>
        <v>1760.59</v>
      </c>
      <c r="I15" s="61">
        <f>GEW!$E$12+($F15-GEW!$E$12)*SUM(Fasering!$D$5)</f>
        <v>1895.469409333333</v>
      </c>
      <c r="J15" s="61">
        <f>GEW!$E$12+($F15-GEW!$E$12)*SUM(Fasering!$D$5:$D$7)</f>
        <v>2091.7106525648514</v>
      </c>
      <c r="K15" s="61">
        <f>GEW!$E$12+($F15-GEW!$E$12)*SUM(Fasering!$D$5:$D$8)</f>
        <v>2204.3063755572421</v>
      </c>
      <c r="L15" s="61">
        <f>GEW!$E$12+($F15-GEW!$E$12)*SUM(Fasering!$D$5:$D$9)</f>
        <v>2316.9020985496327</v>
      </c>
      <c r="M15" s="61">
        <f>GEW!$E$12+($F15-GEW!$E$12)*SUM(Fasering!$D$5:$D$10)</f>
        <v>2429.4978215420233</v>
      </c>
      <c r="N15" s="61">
        <f>GEW!$E$12+($F15-GEW!$E$12)*SUM(Fasering!$D$5:$D$11)</f>
        <v>2541.8404280076093</v>
      </c>
      <c r="O15" s="73">
        <f>GEW!$E$12+($F15-GEW!$E$12)*SUM(Fasering!$D$5:$D$12)</f>
        <v>2654.4361509999999</v>
      </c>
      <c r="P15" s="134">
        <f t="shared" si="3"/>
        <v>42.83095116666663</v>
      </c>
      <c r="Q15" s="135">
        <f t="shared" si="4"/>
        <v>1.0617515454095481</v>
      </c>
      <c r="R15" s="45">
        <f>$P15*SUM(Fasering!$D$5)</f>
        <v>0</v>
      </c>
      <c r="S15" s="45">
        <f>$P15*SUM(Fasering!$D$5:$D$7)</f>
        <v>11.074528888153328</v>
      </c>
      <c r="T15" s="45">
        <f>$P15*SUM(Fasering!$D$5:$D$8)</f>
        <v>17.428670180922456</v>
      </c>
      <c r="U15" s="45">
        <f>$P15*SUM(Fasering!$D$5:$D$9)</f>
        <v>23.782811473691584</v>
      </c>
      <c r="V15" s="45">
        <f>$P15*SUM(Fasering!$D$5:$D$10)</f>
        <v>30.136952766460709</v>
      </c>
      <c r="W15" s="45">
        <f>$P15*SUM(Fasering!$D$5:$D$11)</f>
        <v>36.476809873897508</v>
      </c>
      <c r="X15" s="72">
        <f>$P15*SUM(Fasering!$D$5:$D$12)</f>
        <v>42.830951166666637</v>
      </c>
      <c r="Y15" s="134">
        <f t="shared" si="5"/>
        <v>16.197980333333298</v>
      </c>
      <c r="Z15" s="135">
        <f t="shared" si="6"/>
        <v>0.40153744390376023</v>
      </c>
      <c r="AA15" s="71">
        <f>$Y15*SUM(Fasering!$D$5)</f>
        <v>0</v>
      </c>
      <c r="AB15" s="45">
        <f>$Y15*SUM(Fasering!$D$5:$D$7)</f>
        <v>4.1882096064877077</v>
      </c>
      <c r="AC15" s="45">
        <f>$Y15*SUM(Fasering!$D$5:$D$8)</f>
        <v>6.5912441619191222</v>
      </c>
      <c r="AD15" s="45">
        <f>$Y15*SUM(Fasering!$D$5:$D$9)</f>
        <v>8.9942787173505359</v>
      </c>
      <c r="AE15" s="45">
        <f>$Y15*SUM(Fasering!$D$5:$D$10)</f>
        <v>11.39731327278195</v>
      </c>
      <c r="AF15" s="45">
        <f>$Y15*SUM(Fasering!$D$5:$D$11)</f>
        <v>13.794945777901887</v>
      </c>
      <c r="AG15" s="72">
        <f>$Y15*SUM(Fasering!$D$5:$D$12)</f>
        <v>16.197980333333302</v>
      </c>
      <c r="AH15" s="5">
        <f>($AK$2+(I15+R15)*12*7.57%)*SUM(Fasering!$D$5)</f>
        <v>0</v>
      </c>
      <c r="AI15" s="112">
        <f>($AK$2+(J15+S15)*12*7.57%)*SUM(Fasering!$D$5:$D$7)</f>
        <v>529.67032499297738</v>
      </c>
      <c r="AJ15" s="112">
        <f>($AK$2+(K15+T15)*12*7.57%)*SUM(Fasering!$D$5:$D$8)</f>
        <v>877.54401128406175</v>
      </c>
      <c r="AK15" s="9">
        <f>($AK$2+(L15+U15)*12*7.57%)*SUM(Fasering!$D$5:$D$9)</f>
        <v>1257.4781923777346</v>
      </c>
      <c r="AL15" s="9">
        <f>($AK$2+(M15+V15)*12*7.57%)*SUM(Fasering!$D$5:$D$10)</f>
        <v>1669.4728682739953</v>
      </c>
      <c r="AM15" s="9">
        <f>($AK$2+(N15+W15)*12*7.57%)*SUM(Fasering!$D$5:$D$11)</f>
        <v>2112.4938424810625</v>
      </c>
      <c r="AN15" s="82">
        <f>($AK$2+(O15+X15)*12*7.57%)*SUM(Fasering!$D$5:$D$12)</f>
        <v>2588.5374356082007</v>
      </c>
      <c r="AO15" s="5">
        <f>($AK$2+(I15+AA15)*12*7.57%)*SUM(Fasering!$D$5)</f>
        <v>0</v>
      </c>
      <c r="AP15" s="112">
        <f>($AK$2+(J15+AB15)*12*7.57%)*SUM(Fasering!$D$5:$D$7)</f>
        <v>528.05287142773284</v>
      </c>
      <c r="AQ15" s="112">
        <f>($AK$2+(K15+AC15)*12*7.57%)*SUM(Fasering!$D$5:$D$8)</f>
        <v>873.53802181123422</v>
      </c>
      <c r="AR15" s="9">
        <f>($AK$2+(L15+AD15)*12*7.57%)*SUM(Fasering!$D$5:$D$9)</f>
        <v>1250.0187272617623</v>
      </c>
      <c r="AS15" s="9">
        <f>($AK$2+(M15+AE15)*12*7.57%)*SUM(Fasering!$D$5:$D$10)</f>
        <v>1657.4949877793176</v>
      </c>
      <c r="AT15" s="9">
        <f>($AK$2+(N15+AF15)*12*7.57%)*SUM(Fasering!$D$5:$D$11)</f>
        <v>2094.9463526286772</v>
      </c>
      <c r="AU15" s="82">
        <f>($AK$2+(O15+AG15)*12*7.57%)*SUM(Fasering!$D$5:$D$12)</f>
        <v>2564.3440449032005</v>
      </c>
    </row>
    <row r="16" spans="1:47" x14ac:dyDescent="0.3">
      <c r="A16" s="32">
        <f t="shared" si="7"/>
        <v>8</v>
      </c>
      <c r="B16" s="129">
        <v>23824.51</v>
      </c>
      <c r="C16" s="130"/>
      <c r="D16" s="129">
        <f t="shared" si="0"/>
        <v>33359.078901999994</v>
      </c>
      <c r="E16" s="131">
        <f t="shared" si="1"/>
        <v>826.94996522053827</v>
      </c>
      <c r="F16" s="129">
        <f t="shared" si="2"/>
        <v>2779.9232418333331</v>
      </c>
      <c r="G16" s="131">
        <f t="shared" si="8"/>
        <v>68.912497101711537</v>
      </c>
      <c r="H16" s="61">
        <f>'L4'!$H$10</f>
        <v>1760.59</v>
      </c>
      <c r="I16" s="61">
        <f>GEW!$E$12+($F16-GEW!$E$12)*SUM(Fasering!$D$5)</f>
        <v>1895.469409333333</v>
      </c>
      <c r="J16" s="61">
        <f>GEW!$E$12+($F16-GEW!$E$12)*SUM(Fasering!$D$5:$D$7)</f>
        <v>2124.157058135354</v>
      </c>
      <c r="K16" s="61">
        <f>GEW!$E$12+($F16-GEW!$E$12)*SUM(Fasering!$D$5:$D$8)</f>
        <v>2255.3692882062546</v>
      </c>
      <c r="L16" s="61">
        <f>GEW!$E$12+($F16-GEW!$E$12)*SUM(Fasering!$D$5:$D$9)</f>
        <v>2386.5815182771548</v>
      </c>
      <c r="M16" s="61">
        <f>GEW!$E$12+($F16-GEW!$E$12)*SUM(Fasering!$D$5:$D$10)</f>
        <v>2517.7937483480555</v>
      </c>
      <c r="N16" s="61">
        <f>GEW!$E$12+($F16-GEW!$E$12)*SUM(Fasering!$D$5:$D$11)</f>
        <v>2648.7110117624329</v>
      </c>
      <c r="O16" s="73">
        <f>GEW!$E$12+($F16-GEW!$E$12)*SUM(Fasering!$D$5:$D$12)</f>
        <v>2779.9232418333331</v>
      </c>
      <c r="P16" s="134">
        <f t="shared" si="3"/>
        <v>0</v>
      </c>
      <c r="Q16" s="135">
        <f t="shared" si="4"/>
        <v>0</v>
      </c>
      <c r="R16" s="45">
        <f>$P16*SUM(Fasering!$D$5)</f>
        <v>0</v>
      </c>
      <c r="S16" s="45">
        <f>$P16*SUM(Fasering!$D$5:$D$7)</f>
        <v>0</v>
      </c>
      <c r="T16" s="45">
        <f>$P16*SUM(Fasering!$D$5:$D$8)</f>
        <v>0</v>
      </c>
      <c r="U16" s="45">
        <f>$P16*SUM(Fasering!$D$5:$D$9)</f>
        <v>0</v>
      </c>
      <c r="V16" s="45">
        <f>$P16*SUM(Fasering!$D$5:$D$10)</f>
        <v>0</v>
      </c>
      <c r="W16" s="45">
        <f>$P16*SUM(Fasering!$D$5:$D$11)</f>
        <v>0</v>
      </c>
      <c r="X16" s="72">
        <f>$P16*SUM(Fasering!$D$5:$D$12)</f>
        <v>0</v>
      </c>
      <c r="Y16" s="134">
        <f t="shared" si="5"/>
        <v>0</v>
      </c>
      <c r="Z16" s="135">
        <f t="shared" si="6"/>
        <v>0</v>
      </c>
      <c r="AA16" s="71">
        <f>$Y16*SUM(Fasering!$D$5)</f>
        <v>0</v>
      </c>
      <c r="AB16" s="45">
        <f>$Y16*SUM(Fasering!$D$5:$D$7)</f>
        <v>0</v>
      </c>
      <c r="AC16" s="45">
        <f>$Y16*SUM(Fasering!$D$5:$D$8)</f>
        <v>0</v>
      </c>
      <c r="AD16" s="45">
        <f>$Y16*SUM(Fasering!$D$5:$D$9)</f>
        <v>0</v>
      </c>
      <c r="AE16" s="45">
        <f>$Y16*SUM(Fasering!$D$5:$D$10)</f>
        <v>0</v>
      </c>
      <c r="AF16" s="45">
        <f>$Y16*SUM(Fasering!$D$5:$D$11)</f>
        <v>0</v>
      </c>
      <c r="AG16" s="72">
        <f>$Y16*SUM(Fasering!$D$5:$D$12)</f>
        <v>0</v>
      </c>
      <c r="AH16" s="5">
        <f>($AK$2+(I16+R16)*12*7.57%)*SUM(Fasering!$D$5)</f>
        <v>0</v>
      </c>
      <c r="AI16" s="112">
        <f>($AK$2+(J16+S16)*12*7.57%)*SUM(Fasering!$D$5:$D$7)</f>
        <v>534.69013553645107</v>
      </c>
      <c r="AJ16" s="112">
        <f>($AK$2+(K16+T16)*12*7.57%)*SUM(Fasering!$D$5:$D$8)</f>
        <v>889.97670711215221</v>
      </c>
      <c r="AK16" s="9">
        <f>($AK$2+(L16+U16)*12*7.57%)*SUM(Fasering!$D$5:$D$9)</f>
        <v>1280.6288425369996</v>
      </c>
      <c r="AL16" s="9">
        <f>($AK$2+(M16+V16)*12*7.57%)*SUM(Fasering!$D$5:$D$10)</f>
        <v>1706.646541810994</v>
      </c>
      <c r="AM16" s="9">
        <f>($AK$2+(N16+W16)*12*7.57%)*SUM(Fasering!$D$5:$D$11)</f>
        <v>2166.9529481180089</v>
      </c>
      <c r="AN16" s="82">
        <f>($AK$2+(O16+X16)*12*7.57%)*SUM(Fasering!$D$5:$D$12)</f>
        <v>2663.6222728814</v>
      </c>
      <c r="AO16" s="5">
        <f>($AK$2+(I16+AA16)*12*7.57%)*SUM(Fasering!$D$5)</f>
        <v>0</v>
      </c>
      <c r="AP16" s="112">
        <f>($AK$2+(J16+AB16)*12*7.57%)*SUM(Fasering!$D$5:$D$7)</f>
        <v>534.69013553645107</v>
      </c>
      <c r="AQ16" s="112">
        <f>($AK$2+(K16+AC16)*12*7.57%)*SUM(Fasering!$D$5:$D$8)</f>
        <v>889.97670711215221</v>
      </c>
      <c r="AR16" s="9">
        <f>($AK$2+(L16+AD16)*12*7.57%)*SUM(Fasering!$D$5:$D$9)</f>
        <v>1280.6288425369996</v>
      </c>
      <c r="AS16" s="9">
        <f>($AK$2+(M16+AE16)*12*7.57%)*SUM(Fasering!$D$5:$D$10)</f>
        <v>1706.646541810994</v>
      </c>
      <c r="AT16" s="9">
        <f>($AK$2+(N16+AF16)*12*7.57%)*SUM(Fasering!$D$5:$D$11)</f>
        <v>2166.9529481180089</v>
      </c>
      <c r="AU16" s="82">
        <f>($AK$2+(O16+AG16)*12*7.57%)*SUM(Fasering!$D$5:$D$12)</f>
        <v>2663.6222728814</v>
      </c>
    </row>
    <row r="17" spans="1:47" x14ac:dyDescent="0.3">
      <c r="A17" s="32">
        <f t="shared" si="7"/>
        <v>9</v>
      </c>
      <c r="B17" s="129">
        <v>23847.68</v>
      </c>
      <c r="C17" s="130"/>
      <c r="D17" s="129">
        <f t="shared" si="0"/>
        <v>33391.521536</v>
      </c>
      <c r="E17" s="131">
        <f t="shared" si="1"/>
        <v>827.75419711005725</v>
      </c>
      <c r="F17" s="129">
        <f t="shared" si="2"/>
        <v>2782.6267946666662</v>
      </c>
      <c r="G17" s="131">
        <f t="shared" si="8"/>
        <v>68.979516425838099</v>
      </c>
      <c r="H17" s="61">
        <f>'L4'!$H$10</f>
        <v>1760.59</v>
      </c>
      <c r="I17" s="61">
        <f>GEW!$E$12+($F17-GEW!$E$12)*SUM(Fasering!$D$5)</f>
        <v>1895.469409333333</v>
      </c>
      <c r="J17" s="61">
        <f>GEW!$E$12+($F17-GEW!$E$12)*SUM(Fasering!$D$5:$D$7)</f>
        <v>2124.856098738886</v>
      </c>
      <c r="K17" s="61">
        <f>GEW!$E$12+($F17-GEW!$E$12)*SUM(Fasering!$D$5:$D$8)</f>
        <v>2256.4694115835177</v>
      </c>
      <c r="L17" s="61">
        <f>GEW!$E$12+($F17-GEW!$E$12)*SUM(Fasering!$D$5:$D$9)</f>
        <v>2388.082724428149</v>
      </c>
      <c r="M17" s="61">
        <f>GEW!$E$12+($F17-GEW!$E$12)*SUM(Fasering!$D$5:$D$10)</f>
        <v>2519.6960372727804</v>
      </c>
      <c r="N17" s="61">
        <f>GEW!$E$12+($F17-GEW!$E$12)*SUM(Fasering!$D$5:$D$11)</f>
        <v>2651.0134818220349</v>
      </c>
      <c r="O17" s="73">
        <f>GEW!$E$12+($F17-GEW!$E$12)*SUM(Fasering!$D$5:$D$12)</f>
        <v>2782.6267946666667</v>
      </c>
      <c r="P17" s="134">
        <f t="shared" si="3"/>
        <v>0</v>
      </c>
      <c r="Q17" s="135">
        <f t="shared" si="4"/>
        <v>0</v>
      </c>
      <c r="R17" s="45">
        <f>$P17*SUM(Fasering!$D$5)</f>
        <v>0</v>
      </c>
      <c r="S17" s="45">
        <f>$P17*SUM(Fasering!$D$5:$D$7)</f>
        <v>0</v>
      </c>
      <c r="T17" s="45">
        <f>$P17*SUM(Fasering!$D$5:$D$8)</f>
        <v>0</v>
      </c>
      <c r="U17" s="45">
        <f>$P17*SUM(Fasering!$D$5:$D$9)</f>
        <v>0</v>
      </c>
      <c r="V17" s="45">
        <f>$P17*SUM(Fasering!$D$5:$D$10)</f>
        <v>0</v>
      </c>
      <c r="W17" s="45">
        <f>$P17*SUM(Fasering!$D$5:$D$11)</f>
        <v>0</v>
      </c>
      <c r="X17" s="72">
        <f>$P17*SUM(Fasering!$D$5:$D$12)</f>
        <v>0</v>
      </c>
      <c r="Y17" s="134">
        <f t="shared" si="5"/>
        <v>0</v>
      </c>
      <c r="Z17" s="135">
        <f t="shared" si="6"/>
        <v>0</v>
      </c>
      <c r="AA17" s="71">
        <f>$Y17*SUM(Fasering!$D$5)</f>
        <v>0</v>
      </c>
      <c r="AB17" s="45">
        <f>$Y17*SUM(Fasering!$D$5:$D$7)</f>
        <v>0</v>
      </c>
      <c r="AC17" s="45">
        <f>$Y17*SUM(Fasering!$D$5:$D$8)</f>
        <v>0</v>
      </c>
      <c r="AD17" s="45">
        <f>$Y17*SUM(Fasering!$D$5:$D$9)</f>
        <v>0</v>
      </c>
      <c r="AE17" s="45">
        <f>$Y17*SUM(Fasering!$D$5:$D$10)</f>
        <v>0</v>
      </c>
      <c r="AF17" s="45">
        <f>$Y17*SUM(Fasering!$D$5:$D$11)</f>
        <v>0</v>
      </c>
      <c r="AG17" s="72">
        <f>$Y17*SUM(Fasering!$D$5:$D$12)</f>
        <v>0</v>
      </c>
      <c r="AH17" s="5">
        <f>($AK$2+(I17+R17)*12*7.57%)*SUM(Fasering!$D$5)</f>
        <v>0</v>
      </c>
      <c r="AI17" s="112">
        <f>($AK$2+(J17+S17)*12*7.57%)*SUM(Fasering!$D$5:$D$7)</f>
        <v>534.85432567492512</v>
      </c>
      <c r="AJ17" s="112">
        <f>($AK$2+(K17+T17)*12*7.57%)*SUM(Fasering!$D$5:$D$8)</f>
        <v>890.38336111471722</v>
      </c>
      <c r="AK17" s="9">
        <f>($AK$2+(L17+U17)*12*7.57%)*SUM(Fasering!$D$5:$D$9)</f>
        <v>1281.386064034205</v>
      </c>
      <c r="AL17" s="9">
        <f>($AK$2+(M17+V17)*12*7.57%)*SUM(Fasering!$D$5:$D$10)</f>
        <v>1707.8624344333887</v>
      </c>
      <c r="AM17" s="9">
        <f>($AK$2+(N17+W17)*12*7.57%)*SUM(Fasering!$D$5:$D$11)</f>
        <v>2168.7342201437687</v>
      </c>
      <c r="AN17" s="82">
        <f>($AK$2+(O17+X17)*12*7.57%)*SUM(Fasering!$D$5:$D$12)</f>
        <v>2666.0781802752008</v>
      </c>
      <c r="AO17" s="5">
        <f>($AK$2+(I17+AA17)*12*7.57%)*SUM(Fasering!$D$5)</f>
        <v>0</v>
      </c>
      <c r="AP17" s="112">
        <f>($AK$2+(J17+AB17)*12*7.57%)*SUM(Fasering!$D$5:$D$7)</f>
        <v>534.85432567492512</v>
      </c>
      <c r="AQ17" s="112">
        <f>($AK$2+(K17+AC17)*12*7.57%)*SUM(Fasering!$D$5:$D$8)</f>
        <v>890.38336111471722</v>
      </c>
      <c r="AR17" s="9">
        <f>($AK$2+(L17+AD17)*12*7.57%)*SUM(Fasering!$D$5:$D$9)</f>
        <v>1281.386064034205</v>
      </c>
      <c r="AS17" s="9">
        <f>($AK$2+(M17+AE17)*12*7.57%)*SUM(Fasering!$D$5:$D$10)</f>
        <v>1707.8624344333887</v>
      </c>
      <c r="AT17" s="9">
        <f>($AK$2+(N17+AF17)*12*7.57%)*SUM(Fasering!$D$5:$D$11)</f>
        <v>2168.7342201437687</v>
      </c>
      <c r="AU17" s="82">
        <f>($AK$2+(O17+AG17)*12*7.57%)*SUM(Fasering!$D$5:$D$12)</f>
        <v>2666.0781802752008</v>
      </c>
    </row>
    <row r="18" spans="1:47" x14ac:dyDescent="0.3">
      <c r="A18" s="32">
        <f t="shared" si="7"/>
        <v>10</v>
      </c>
      <c r="B18" s="129">
        <v>24923.16</v>
      </c>
      <c r="C18" s="130"/>
      <c r="D18" s="129">
        <f t="shared" si="0"/>
        <v>34897.408631999999</v>
      </c>
      <c r="E18" s="131">
        <f t="shared" si="1"/>
        <v>865.08416312385498</v>
      </c>
      <c r="F18" s="129">
        <f t="shared" si="2"/>
        <v>2908.1173859999994</v>
      </c>
      <c r="G18" s="131">
        <f t="shared" si="8"/>
        <v>72.090346926987905</v>
      </c>
      <c r="H18" s="61">
        <f>'L4'!$H$10</f>
        <v>1760.59</v>
      </c>
      <c r="I18" s="61">
        <f>GEW!$E$12+($F18-GEW!$E$12)*SUM(Fasering!$D$5)</f>
        <v>1895.469409333333</v>
      </c>
      <c r="J18" s="61">
        <f>GEW!$E$12+($F18-GEW!$E$12)*SUM(Fasering!$D$5:$D$7)</f>
        <v>2157.3034094115947</v>
      </c>
      <c r="K18" s="61">
        <f>GEW!$E$12+($F18-GEW!$E$12)*SUM(Fasering!$D$5:$D$8)</f>
        <v>2307.5337486477792</v>
      </c>
      <c r="L18" s="61">
        <f>GEW!$E$12+($F18-GEW!$E$12)*SUM(Fasering!$D$5:$D$9)</f>
        <v>2457.7640878839634</v>
      </c>
      <c r="M18" s="61">
        <f>GEW!$E$12+($F18-GEW!$E$12)*SUM(Fasering!$D$5:$D$10)</f>
        <v>2607.9944271201475</v>
      </c>
      <c r="N18" s="61">
        <f>GEW!$E$12+($F18-GEW!$E$12)*SUM(Fasering!$D$5:$D$11)</f>
        <v>2757.8870467638153</v>
      </c>
      <c r="O18" s="73">
        <f>GEW!$E$12+($F18-GEW!$E$12)*SUM(Fasering!$D$5:$D$12)</f>
        <v>2908.1173859999999</v>
      </c>
      <c r="P18" s="129">
        <f t="shared" si="3"/>
        <v>0</v>
      </c>
      <c r="Q18" s="131">
        <f t="shared" si="4"/>
        <v>0</v>
      </c>
      <c r="R18" s="45">
        <f>$P18*SUM(Fasering!$D$5)</f>
        <v>0</v>
      </c>
      <c r="S18" s="45">
        <f>$P18*SUM(Fasering!$D$5:$D$7)</f>
        <v>0</v>
      </c>
      <c r="T18" s="45">
        <f>$P18*SUM(Fasering!$D$5:$D$8)</f>
        <v>0</v>
      </c>
      <c r="U18" s="45">
        <f>$P18*SUM(Fasering!$D$5:$D$9)</f>
        <v>0</v>
      </c>
      <c r="V18" s="45">
        <f>$P18*SUM(Fasering!$D$5:$D$10)</f>
        <v>0</v>
      </c>
      <c r="W18" s="45">
        <f>$P18*SUM(Fasering!$D$5:$D$11)</f>
        <v>0</v>
      </c>
      <c r="X18" s="72">
        <f>$P18*SUM(Fasering!$D$5:$D$12)</f>
        <v>0</v>
      </c>
      <c r="Y18" s="129">
        <f t="shared" si="5"/>
        <v>0</v>
      </c>
      <c r="Z18" s="131">
        <f t="shared" si="6"/>
        <v>0</v>
      </c>
      <c r="AA18" s="71">
        <f>$Y18*SUM(Fasering!$D$5)</f>
        <v>0</v>
      </c>
      <c r="AB18" s="45">
        <f>$Y18*SUM(Fasering!$D$5:$D$7)</f>
        <v>0</v>
      </c>
      <c r="AC18" s="45">
        <f>$Y18*SUM(Fasering!$D$5:$D$8)</f>
        <v>0</v>
      </c>
      <c r="AD18" s="45">
        <f>$Y18*SUM(Fasering!$D$5:$D$9)</f>
        <v>0</v>
      </c>
      <c r="AE18" s="45">
        <f>$Y18*SUM(Fasering!$D$5:$D$10)</f>
        <v>0</v>
      </c>
      <c r="AF18" s="45">
        <f>$Y18*SUM(Fasering!$D$5:$D$11)</f>
        <v>0</v>
      </c>
      <c r="AG18" s="72">
        <f>$Y18*SUM(Fasering!$D$5:$D$12)</f>
        <v>0</v>
      </c>
      <c r="AH18" s="5">
        <f>($AK$2+(I18+R18)*12*7.57%)*SUM(Fasering!$D$5)</f>
        <v>0</v>
      </c>
      <c r="AI18" s="112">
        <f>($AK$2+(J18+S18)*12*7.57%)*SUM(Fasering!$D$5:$D$7)</f>
        <v>542.47552593932448</v>
      </c>
      <c r="AJ18" s="112">
        <f>($AK$2+(K18+T18)*12*7.57%)*SUM(Fasering!$D$5:$D$8)</f>
        <v>909.25898678059525</v>
      </c>
      <c r="AK18" s="9">
        <f>($AK$2+(L18+U18)*12*7.57%)*SUM(Fasering!$D$5:$D$9)</f>
        <v>1316.5339525026634</v>
      </c>
      <c r="AL18" s="9">
        <f>($AK$2+(M18+V18)*12*7.57%)*SUM(Fasering!$D$5:$D$10)</f>
        <v>1764.300423105529</v>
      </c>
      <c r="AM18" s="9">
        <f>($AK$2+(N18+W18)*12*7.57%)*SUM(Fasering!$D$5:$D$11)</f>
        <v>2251.4153784633459</v>
      </c>
      <c r="AN18" s="82">
        <f>($AK$2+(O18+X18)*12*7.57%)*SUM(Fasering!$D$5:$D$12)</f>
        <v>2780.0738334424004</v>
      </c>
      <c r="AO18" s="5">
        <f>($AK$2+(I18+AA18)*12*7.57%)*SUM(Fasering!$D$5)</f>
        <v>0</v>
      </c>
      <c r="AP18" s="112">
        <f>($AK$2+(J18+AB18)*12*7.57%)*SUM(Fasering!$D$5:$D$7)</f>
        <v>542.47552593932448</v>
      </c>
      <c r="AQ18" s="112">
        <f>($AK$2+(K18+AC18)*12*7.57%)*SUM(Fasering!$D$5:$D$8)</f>
        <v>909.25898678059525</v>
      </c>
      <c r="AR18" s="9">
        <f>($AK$2+(L18+AD18)*12*7.57%)*SUM(Fasering!$D$5:$D$9)</f>
        <v>1316.5339525026634</v>
      </c>
      <c r="AS18" s="9">
        <f>($AK$2+(M18+AE18)*12*7.57%)*SUM(Fasering!$D$5:$D$10)</f>
        <v>1764.300423105529</v>
      </c>
      <c r="AT18" s="9">
        <f>($AK$2+(N18+AF18)*12*7.57%)*SUM(Fasering!$D$5:$D$11)</f>
        <v>2251.4153784633459</v>
      </c>
      <c r="AU18" s="82">
        <f>($AK$2+(O18+AG18)*12*7.57%)*SUM(Fasering!$D$5:$D$12)</f>
        <v>2780.0738334424004</v>
      </c>
    </row>
    <row r="19" spans="1:47" x14ac:dyDescent="0.3">
      <c r="A19" s="32">
        <f t="shared" si="7"/>
        <v>11</v>
      </c>
      <c r="B19" s="129">
        <v>24931.24</v>
      </c>
      <c r="C19" s="130"/>
      <c r="D19" s="129">
        <f t="shared" si="0"/>
        <v>34908.722247999998</v>
      </c>
      <c r="E19" s="131">
        <f t="shared" si="1"/>
        <v>865.36462033867213</v>
      </c>
      <c r="F19" s="129">
        <f t="shared" si="2"/>
        <v>2909.0601873333335</v>
      </c>
      <c r="G19" s="131">
        <f t="shared" si="8"/>
        <v>72.11371836155601</v>
      </c>
      <c r="H19" s="61">
        <f>'L4'!$H$10</f>
        <v>1760.59</v>
      </c>
      <c r="I19" s="61">
        <f>GEW!$E$12+($F19-GEW!$E$12)*SUM(Fasering!$D$5)</f>
        <v>1895.469409333333</v>
      </c>
      <c r="J19" s="61">
        <f>GEW!$E$12+($F19-GEW!$E$12)*SUM(Fasering!$D$5:$D$7)</f>
        <v>2157.5471836056622</v>
      </c>
      <c r="K19" s="61">
        <f>GEW!$E$12+($F19-GEW!$E$12)*SUM(Fasering!$D$5:$D$8)</f>
        <v>2307.9173911548269</v>
      </c>
      <c r="L19" s="61">
        <f>GEW!$E$12+($F19-GEW!$E$12)*SUM(Fasering!$D$5:$D$9)</f>
        <v>2458.2875987039911</v>
      </c>
      <c r="M19" s="61">
        <f>GEW!$E$12+($F19-GEW!$E$12)*SUM(Fasering!$D$5:$D$10)</f>
        <v>2608.6578062531557</v>
      </c>
      <c r="N19" s="61">
        <f>GEW!$E$12+($F19-GEW!$E$12)*SUM(Fasering!$D$5:$D$11)</f>
        <v>2758.6899797841693</v>
      </c>
      <c r="O19" s="73">
        <f>GEW!$E$12+($F19-GEW!$E$12)*SUM(Fasering!$D$5:$D$12)</f>
        <v>2909.0601873333335</v>
      </c>
      <c r="P19" s="129">
        <f t="shared" si="3"/>
        <v>0</v>
      </c>
      <c r="Q19" s="131">
        <f t="shared" si="4"/>
        <v>0</v>
      </c>
      <c r="R19" s="45">
        <f>$P19*SUM(Fasering!$D$5)</f>
        <v>0</v>
      </c>
      <c r="S19" s="45">
        <f>$P19*SUM(Fasering!$D$5:$D$7)</f>
        <v>0</v>
      </c>
      <c r="T19" s="45">
        <f>$P19*SUM(Fasering!$D$5:$D$8)</f>
        <v>0</v>
      </c>
      <c r="U19" s="45">
        <f>$P19*SUM(Fasering!$D$5:$D$9)</f>
        <v>0</v>
      </c>
      <c r="V19" s="45">
        <f>$P19*SUM(Fasering!$D$5:$D$10)</f>
        <v>0</v>
      </c>
      <c r="W19" s="45">
        <f>$P19*SUM(Fasering!$D$5:$D$11)</f>
        <v>0</v>
      </c>
      <c r="X19" s="72">
        <f>$P19*SUM(Fasering!$D$5:$D$12)</f>
        <v>0</v>
      </c>
      <c r="Y19" s="129">
        <f t="shared" si="5"/>
        <v>0</v>
      </c>
      <c r="Z19" s="131">
        <f t="shared" si="6"/>
        <v>0</v>
      </c>
      <c r="AA19" s="71">
        <f>$Y19*SUM(Fasering!$D$5)</f>
        <v>0</v>
      </c>
      <c r="AB19" s="45">
        <f>$Y19*SUM(Fasering!$D$5:$D$7)</f>
        <v>0</v>
      </c>
      <c r="AC19" s="45">
        <f>$Y19*SUM(Fasering!$D$5:$D$8)</f>
        <v>0</v>
      </c>
      <c r="AD19" s="45">
        <f>$Y19*SUM(Fasering!$D$5:$D$9)</f>
        <v>0</v>
      </c>
      <c r="AE19" s="45">
        <f>$Y19*SUM(Fasering!$D$5:$D$10)</f>
        <v>0</v>
      </c>
      <c r="AF19" s="45">
        <f>$Y19*SUM(Fasering!$D$5:$D$11)</f>
        <v>0</v>
      </c>
      <c r="AG19" s="72">
        <f>$Y19*SUM(Fasering!$D$5:$D$12)</f>
        <v>0</v>
      </c>
      <c r="AH19" s="5">
        <f>($AK$2+(I19+R19)*12*7.57%)*SUM(Fasering!$D$5)</f>
        <v>0</v>
      </c>
      <c r="AI19" s="112">
        <f>($AK$2+(J19+S19)*12*7.57%)*SUM(Fasering!$D$5:$D$7)</f>
        <v>542.53278344121804</v>
      </c>
      <c r="AJ19" s="112">
        <f>($AK$2+(K19+T19)*12*7.57%)*SUM(Fasering!$D$5:$D$8)</f>
        <v>909.4007979303891</v>
      </c>
      <c r="AK19" s="9">
        <f>($AK$2+(L19+U19)*12*7.57%)*SUM(Fasering!$D$5:$D$9)</f>
        <v>1316.798015933713</v>
      </c>
      <c r="AL19" s="9">
        <f>($AK$2+(M19+V19)*12*7.57%)*SUM(Fasering!$D$5:$D$10)</f>
        <v>1764.7244374511902</v>
      </c>
      <c r="AM19" s="9">
        <f>($AK$2+(N19+W19)*12*7.57%)*SUM(Fasering!$D$5:$D$11)</f>
        <v>2252.0365557602022</v>
      </c>
      <c r="AN19" s="82">
        <f>($AK$2+(O19+X19)*12*7.57%)*SUM(Fasering!$D$5:$D$12)</f>
        <v>2780.930274173601</v>
      </c>
      <c r="AO19" s="5">
        <f>($AK$2+(I19+AA19)*12*7.57%)*SUM(Fasering!$D$5)</f>
        <v>0</v>
      </c>
      <c r="AP19" s="112">
        <f>($AK$2+(J19+AB19)*12*7.57%)*SUM(Fasering!$D$5:$D$7)</f>
        <v>542.53278344121804</v>
      </c>
      <c r="AQ19" s="112">
        <f>($AK$2+(K19+AC19)*12*7.57%)*SUM(Fasering!$D$5:$D$8)</f>
        <v>909.4007979303891</v>
      </c>
      <c r="AR19" s="9">
        <f>($AK$2+(L19+AD19)*12*7.57%)*SUM(Fasering!$D$5:$D$9)</f>
        <v>1316.798015933713</v>
      </c>
      <c r="AS19" s="9">
        <f>($AK$2+(M19+AE19)*12*7.57%)*SUM(Fasering!$D$5:$D$10)</f>
        <v>1764.7244374511902</v>
      </c>
      <c r="AT19" s="9">
        <f>($AK$2+(N19+AF19)*12*7.57%)*SUM(Fasering!$D$5:$D$11)</f>
        <v>2252.0365557602022</v>
      </c>
      <c r="AU19" s="82">
        <f>($AK$2+(O19+AG19)*12*7.57%)*SUM(Fasering!$D$5:$D$12)</f>
        <v>2780.930274173601</v>
      </c>
    </row>
    <row r="20" spans="1:47" x14ac:dyDescent="0.3">
      <c r="A20" s="32">
        <f t="shared" si="7"/>
        <v>12</v>
      </c>
      <c r="B20" s="129">
        <v>26006.69</v>
      </c>
      <c r="C20" s="130"/>
      <c r="D20" s="129">
        <f t="shared" si="0"/>
        <v>36414.567337999993</v>
      </c>
      <c r="E20" s="131">
        <f t="shared" si="1"/>
        <v>902.69354505092952</v>
      </c>
      <c r="F20" s="129">
        <f t="shared" si="2"/>
        <v>3034.5472781666663</v>
      </c>
      <c r="G20" s="131">
        <f t="shared" si="8"/>
        <v>75.224462087577464</v>
      </c>
      <c r="H20" s="61">
        <f>'L4'!$H$10</f>
        <v>1760.59</v>
      </c>
      <c r="I20" s="61">
        <f>GEW!$E$12+($F20-GEW!$E$12)*SUM(Fasering!$D$5)</f>
        <v>1895.469409333333</v>
      </c>
      <c r="J20" s="61">
        <f>GEW!$E$12+($F20-GEW!$E$12)*SUM(Fasering!$D$5:$D$7)</f>
        <v>2189.9935891761652</v>
      </c>
      <c r="K20" s="61">
        <f>GEW!$E$12+($F20-GEW!$E$12)*SUM(Fasering!$D$5:$D$8)</f>
        <v>2358.980303803839</v>
      </c>
      <c r="L20" s="61">
        <f>GEW!$E$12+($F20-GEW!$E$12)*SUM(Fasering!$D$5:$D$9)</f>
        <v>2527.9670184315132</v>
      </c>
      <c r="M20" s="61">
        <f>GEW!$E$12+($F20-GEW!$E$12)*SUM(Fasering!$D$5:$D$10)</f>
        <v>2696.9537330591875</v>
      </c>
      <c r="N20" s="61">
        <f>GEW!$E$12+($F20-GEW!$E$12)*SUM(Fasering!$D$5:$D$11)</f>
        <v>2865.5605635389925</v>
      </c>
      <c r="O20" s="73">
        <f>GEW!$E$12+($F20-GEW!$E$12)*SUM(Fasering!$D$5:$D$12)</f>
        <v>3034.5472781666667</v>
      </c>
      <c r="P20" s="129">
        <f t="shared" si="3"/>
        <v>0</v>
      </c>
      <c r="Q20" s="131">
        <f t="shared" si="4"/>
        <v>0</v>
      </c>
      <c r="R20" s="45">
        <f>$P20*SUM(Fasering!$D$5)</f>
        <v>0</v>
      </c>
      <c r="S20" s="45">
        <f>$P20*SUM(Fasering!$D$5:$D$7)</f>
        <v>0</v>
      </c>
      <c r="T20" s="45">
        <f>$P20*SUM(Fasering!$D$5:$D$8)</f>
        <v>0</v>
      </c>
      <c r="U20" s="45">
        <f>$P20*SUM(Fasering!$D$5:$D$9)</f>
        <v>0</v>
      </c>
      <c r="V20" s="45">
        <f>$P20*SUM(Fasering!$D$5:$D$10)</f>
        <v>0</v>
      </c>
      <c r="W20" s="45">
        <f>$P20*SUM(Fasering!$D$5:$D$11)</f>
        <v>0</v>
      </c>
      <c r="X20" s="72">
        <f>$P20*SUM(Fasering!$D$5:$D$12)</f>
        <v>0</v>
      </c>
      <c r="Y20" s="129">
        <f t="shared" si="5"/>
        <v>0</v>
      </c>
      <c r="Z20" s="131">
        <f t="shared" si="6"/>
        <v>0</v>
      </c>
      <c r="AA20" s="71">
        <f>$Y20*SUM(Fasering!$D$5)</f>
        <v>0</v>
      </c>
      <c r="AB20" s="45">
        <f>$Y20*SUM(Fasering!$D$5:$D$7)</f>
        <v>0</v>
      </c>
      <c r="AC20" s="45">
        <f>$Y20*SUM(Fasering!$D$5:$D$8)</f>
        <v>0</v>
      </c>
      <c r="AD20" s="45">
        <f>$Y20*SUM(Fasering!$D$5:$D$9)</f>
        <v>0</v>
      </c>
      <c r="AE20" s="45">
        <f>$Y20*SUM(Fasering!$D$5:$D$10)</f>
        <v>0</v>
      </c>
      <c r="AF20" s="45">
        <f>$Y20*SUM(Fasering!$D$5:$D$11)</f>
        <v>0</v>
      </c>
      <c r="AG20" s="72">
        <f>$Y20*SUM(Fasering!$D$5:$D$12)</f>
        <v>0</v>
      </c>
      <c r="AH20" s="5">
        <f>($AK$2+(I20+R20)*12*7.57%)*SUM(Fasering!$D$5)</f>
        <v>0</v>
      </c>
      <c r="AI20" s="112">
        <f>($AK$2+(J20+S20)*12*7.57%)*SUM(Fasering!$D$5:$D$7)</f>
        <v>550.15377111588271</v>
      </c>
      <c r="AJ20" s="112">
        <f>($AK$2+(K20+T20)*12*7.57%)*SUM(Fasering!$D$5:$D$8)</f>
        <v>928.27589706972083</v>
      </c>
      <c r="AK20" s="9">
        <f>($AK$2+(L20+U20)*12*7.57%)*SUM(Fasering!$D$5:$D$9)</f>
        <v>1351.9449239686405</v>
      </c>
      <c r="AL20" s="9">
        <f>($AK$2+(M20+V20)*12*7.57%)*SUM(Fasering!$D$5:$D$10)</f>
        <v>1821.1608518126409</v>
      </c>
      <c r="AM20" s="9">
        <f>($AK$2+(N20+W20)*12*7.57%)*SUM(Fasering!$D$5:$D$11)</f>
        <v>2334.7154077284295</v>
      </c>
      <c r="AN20" s="82">
        <f>($AK$2+(O20+X20)*12*7.57%)*SUM(Fasering!$D$5:$D$12)</f>
        <v>2894.9227474866007</v>
      </c>
      <c r="AO20" s="5">
        <f>($AK$2+(I20+AA20)*12*7.57%)*SUM(Fasering!$D$5)</f>
        <v>0</v>
      </c>
      <c r="AP20" s="112">
        <f>($AK$2+(J20+AB20)*12*7.57%)*SUM(Fasering!$D$5:$D$7)</f>
        <v>550.15377111588271</v>
      </c>
      <c r="AQ20" s="112">
        <f>($AK$2+(K20+AC20)*12*7.57%)*SUM(Fasering!$D$5:$D$8)</f>
        <v>928.27589706972083</v>
      </c>
      <c r="AR20" s="9">
        <f>($AK$2+(L20+AD20)*12*7.57%)*SUM(Fasering!$D$5:$D$9)</f>
        <v>1351.9449239686405</v>
      </c>
      <c r="AS20" s="9">
        <f>($AK$2+(M20+AE20)*12*7.57%)*SUM(Fasering!$D$5:$D$10)</f>
        <v>1821.1608518126409</v>
      </c>
      <c r="AT20" s="9">
        <f>($AK$2+(N20+AF20)*12*7.57%)*SUM(Fasering!$D$5:$D$11)</f>
        <v>2334.7154077284295</v>
      </c>
      <c r="AU20" s="82">
        <f>($AK$2+(O20+AG20)*12*7.57%)*SUM(Fasering!$D$5:$D$12)</f>
        <v>2894.9227474866007</v>
      </c>
    </row>
    <row r="21" spans="1:47" x14ac:dyDescent="0.3">
      <c r="A21" s="32">
        <f t="shared" si="7"/>
        <v>13</v>
      </c>
      <c r="B21" s="129">
        <v>26014.77</v>
      </c>
      <c r="C21" s="130"/>
      <c r="D21" s="129">
        <f t="shared" si="0"/>
        <v>36425.880954</v>
      </c>
      <c r="E21" s="131">
        <f t="shared" si="1"/>
        <v>902.97400226574678</v>
      </c>
      <c r="F21" s="129">
        <f t="shared" si="2"/>
        <v>3035.4900794999999</v>
      </c>
      <c r="G21" s="131">
        <f t="shared" si="8"/>
        <v>75.247833522145569</v>
      </c>
      <c r="H21" s="61">
        <f>'L4'!$H$10</f>
        <v>1760.59</v>
      </c>
      <c r="I21" s="61">
        <f>GEW!$E$12+($F21-GEW!$E$12)*SUM(Fasering!$D$5)</f>
        <v>1895.469409333333</v>
      </c>
      <c r="J21" s="61">
        <f>GEW!$E$12+($F21-GEW!$E$12)*SUM(Fasering!$D$5:$D$7)</f>
        <v>2190.2373633702323</v>
      </c>
      <c r="K21" s="61">
        <f>GEW!$E$12+($F21-GEW!$E$12)*SUM(Fasering!$D$5:$D$8)</f>
        <v>2359.3639463108866</v>
      </c>
      <c r="L21" s="61">
        <f>GEW!$E$12+($F21-GEW!$E$12)*SUM(Fasering!$D$5:$D$9)</f>
        <v>2528.4905292515405</v>
      </c>
      <c r="M21" s="61">
        <f>GEW!$E$12+($F21-GEW!$E$12)*SUM(Fasering!$D$5:$D$10)</f>
        <v>2697.6171121921948</v>
      </c>
      <c r="N21" s="61">
        <f>GEW!$E$12+($F21-GEW!$E$12)*SUM(Fasering!$D$5:$D$11)</f>
        <v>2866.363496559346</v>
      </c>
      <c r="O21" s="73">
        <f>GEW!$E$12+($F21-GEW!$E$12)*SUM(Fasering!$D$5:$D$12)</f>
        <v>3035.4900795000003</v>
      </c>
      <c r="P21" s="129">
        <f t="shared" si="3"/>
        <v>0</v>
      </c>
      <c r="Q21" s="131">
        <f t="shared" si="4"/>
        <v>0</v>
      </c>
      <c r="R21" s="45">
        <f>$P21*SUM(Fasering!$D$5)</f>
        <v>0</v>
      </c>
      <c r="S21" s="45">
        <f>$P21*SUM(Fasering!$D$5:$D$7)</f>
        <v>0</v>
      </c>
      <c r="T21" s="45">
        <f>$P21*SUM(Fasering!$D$5:$D$8)</f>
        <v>0</v>
      </c>
      <c r="U21" s="45">
        <f>$P21*SUM(Fasering!$D$5:$D$9)</f>
        <v>0</v>
      </c>
      <c r="V21" s="45">
        <f>$P21*SUM(Fasering!$D$5:$D$10)</f>
        <v>0</v>
      </c>
      <c r="W21" s="45">
        <f>$P21*SUM(Fasering!$D$5:$D$11)</f>
        <v>0</v>
      </c>
      <c r="X21" s="72">
        <f>$P21*SUM(Fasering!$D$5:$D$12)</f>
        <v>0</v>
      </c>
      <c r="Y21" s="129">
        <f t="shared" si="5"/>
        <v>0</v>
      </c>
      <c r="Z21" s="131">
        <f t="shared" si="6"/>
        <v>0</v>
      </c>
      <c r="AA21" s="71">
        <f>$Y21*SUM(Fasering!$D$5)</f>
        <v>0</v>
      </c>
      <c r="AB21" s="45">
        <f>$Y21*SUM(Fasering!$D$5:$D$7)</f>
        <v>0</v>
      </c>
      <c r="AC21" s="45">
        <f>$Y21*SUM(Fasering!$D$5:$D$8)</f>
        <v>0</v>
      </c>
      <c r="AD21" s="45">
        <f>$Y21*SUM(Fasering!$D$5:$D$9)</f>
        <v>0</v>
      </c>
      <c r="AE21" s="45">
        <f>$Y21*SUM(Fasering!$D$5:$D$10)</f>
        <v>0</v>
      </c>
      <c r="AF21" s="45">
        <f>$Y21*SUM(Fasering!$D$5:$D$11)</f>
        <v>0</v>
      </c>
      <c r="AG21" s="72">
        <f>$Y21*SUM(Fasering!$D$5:$D$12)</f>
        <v>0</v>
      </c>
      <c r="AH21" s="5">
        <f>($AK$2+(I21+R21)*12*7.57%)*SUM(Fasering!$D$5)</f>
        <v>0</v>
      </c>
      <c r="AI21" s="112">
        <f>($AK$2+(J21+S21)*12*7.57%)*SUM(Fasering!$D$5:$D$7)</f>
        <v>550.21102861777604</v>
      </c>
      <c r="AJ21" s="112">
        <f>($AK$2+(K21+T21)*12*7.57%)*SUM(Fasering!$D$5:$D$8)</f>
        <v>928.41770821951479</v>
      </c>
      <c r="AK21" s="9">
        <f>($AK$2+(L21+U21)*12*7.57%)*SUM(Fasering!$D$5:$D$9)</f>
        <v>1352.2089873996899</v>
      </c>
      <c r="AL21" s="9">
        <f>($AK$2+(M21+V21)*12*7.57%)*SUM(Fasering!$D$5:$D$10)</f>
        <v>1821.5848661583018</v>
      </c>
      <c r="AM21" s="9">
        <f>($AK$2+(N21+W21)*12*7.57%)*SUM(Fasering!$D$5:$D$11)</f>
        <v>2335.3365850252849</v>
      </c>
      <c r="AN21" s="82">
        <f>($AK$2+(O21+X21)*12*7.57%)*SUM(Fasering!$D$5:$D$12)</f>
        <v>2895.7791882178012</v>
      </c>
      <c r="AO21" s="5">
        <f>($AK$2+(I21+AA21)*12*7.57%)*SUM(Fasering!$D$5)</f>
        <v>0</v>
      </c>
      <c r="AP21" s="112">
        <f>($AK$2+(J21+AB21)*12*7.57%)*SUM(Fasering!$D$5:$D$7)</f>
        <v>550.21102861777604</v>
      </c>
      <c r="AQ21" s="112">
        <f>($AK$2+(K21+AC21)*12*7.57%)*SUM(Fasering!$D$5:$D$8)</f>
        <v>928.41770821951479</v>
      </c>
      <c r="AR21" s="9">
        <f>($AK$2+(L21+AD21)*12*7.57%)*SUM(Fasering!$D$5:$D$9)</f>
        <v>1352.2089873996899</v>
      </c>
      <c r="AS21" s="9">
        <f>($AK$2+(M21+AE21)*12*7.57%)*SUM(Fasering!$D$5:$D$10)</f>
        <v>1821.5848661583018</v>
      </c>
      <c r="AT21" s="9">
        <f>($AK$2+(N21+AF21)*12*7.57%)*SUM(Fasering!$D$5:$D$11)</f>
        <v>2335.3365850252849</v>
      </c>
      <c r="AU21" s="82">
        <f>($AK$2+(O21+AG21)*12*7.57%)*SUM(Fasering!$D$5:$D$12)</f>
        <v>2895.7791882178012</v>
      </c>
    </row>
    <row r="22" spans="1:47" x14ac:dyDescent="0.3">
      <c r="A22" s="32">
        <f t="shared" si="7"/>
        <v>14</v>
      </c>
      <c r="B22" s="129">
        <v>27090.25</v>
      </c>
      <c r="C22" s="130"/>
      <c r="D22" s="129">
        <f t="shared" si="0"/>
        <v>37931.768049999999</v>
      </c>
      <c r="E22" s="131">
        <f t="shared" si="1"/>
        <v>940.30396827954451</v>
      </c>
      <c r="F22" s="129">
        <f t="shared" si="2"/>
        <v>3160.9806708333331</v>
      </c>
      <c r="G22" s="131">
        <f t="shared" si="8"/>
        <v>78.358664023295376</v>
      </c>
      <c r="H22" s="61">
        <f>'L4'!$H$10</f>
        <v>1760.59</v>
      </c>
      <c r="I22" s="61">
        <f>GEW!$E$12+($F22-GEW!$E$12)*SUM(Fasering!$D$5)</f>
        <v>1895.469409333333</v>
      </c>
      <c r="J22" s="61">
        <f>GEW!$E$12+($F22-GEW!$E$12)*SUM(Fasering!$D$5:$D$7)</f>
        <v>2222.684674042941</v>
      </c>
      <c r="K22" s="61">
        <f>GEW!$E$12+($F22-GEW!$E$12)*SUM(Fasering!$D$5:$D$8)</f>
        <v>2410.4282833751481</v>
      </c>
      <c r="L22" s="61">
        <f>GEW!$E$12+($F22-GEW!$E$12)*SUM(Fasering!$D$5:$D$9)</f>
        <v>2598.1718927073553</v>
      </c>
      <c r="M22" s="61">
        <f>GEW!$E$12+($F22-GEW!$E$12)*SUM(Fasering!$D$5:$D$10)</f>
        <v>2785.9155020395624</v>
      </c>
      <c r="N22" s="61">
        <f>GEW!$E$12+($F22-GEW!$E$12)*SUM(Fasering!$D$5:$D$11)</f>
        <v>2973.2370615011259</v>
      </c>
      <c r="O22" s="73">
        <f>GEW!$E$12+($F22-GEW!$E$12)*SUM(Fasering!$D$5:$D$12)</f>
        <v>3160.9806708333335</v>
      </c>
      <c r="P22" s="129">
        <f t="shared" si="3"/>
        <v>0</v>
      </c>
      <c r="Q22" s="131">
        <f t="shared" si="4"/>
        <v>0</v>
      </c>
      <c r="R22" s="45">
        <f>$P22*SUM(Fasering!$D$5)</f>
        <v>0</v>
      </c>
      <c r="S22" s="45">
        <f>$P22*SUM(Fasering!$D$5:$D$7)</f>
        <v>0</v>
      </c>
      <c r="T22" s="45">
        <f>$P22*SUM(Fasering!$D$5:$D$8)</f>
        <v>0</v>
      </c>
      <c r="U22" s="45">
        <f>$P22*SUM(Fasering!$D$5:$D$9)</f>
        <v>0</v>
      </c>
      <c r="V22" s="45">
        <f>$P22*SUM(Fasering!$D$5:$D$10)</f>
        <v>0</v>
      </c>
      <c r="W22" s="45">
        <f>$P22*SUM(Fasering!$D$5:$D$11)</f>
        <v>0</v>
      </c>
      <c r="X22" s="72">
        <f>$P22*SUM(Fasering!$D$5:$D$12)</f>
        <v>0</v>
      </c>
      <c r="Y22" s="129">
        <f t="shared" si="5"/>
        <v>0</v>
      </c>
      <c r="Z22" s="131">
        <f t="shared" si="6"/>
        <v>0</v>
      </c>
      <c r="AA22" s="71">
        <f>$Y22*SUM(Fasering!$D$5)</f>
        <v>0</v>
      </c>
      <c r="AB22" s="45">
        <f>$Y22*SUM(Fasering!$D$5:$D$7)</f>
        <v>0</v>
      </c>
      <c r="AC22" s="45">
        <f>$Y22*SUM(Fasering!$D$5:$D$8)</f>
        <v>0</v>
      </c>
      <c r="AD22" s="45">
        <f>$Y22*SUM(Fasering!$D$5:$D$9)</f>
        <v>0</v>
      </c>
      <c r="AE22" s="45">
        <f>$Y22*SUM(Fasering!$D$5:$D$10)</f>
        <v>0</v>
      </c>
      <c r="AF22" s="45">
        <f>$Y22*SUM(Fasering!$D$5:$D$11)</f>
        <v>0</v>
      </c>
      <c r="AG22" s="72">
        <f>$Y22*SUM(Fasering!$D$5:$D$12)</f>
        <v>0</v>
      </c>
      <c r="AH22" s="5">
        <f>($AK$2+(I22+R22)*12*7.57%)*SUM(Fasering!$D$5)</f>
        <v>0</v>
      </c>
      <c r="AI22" s="112">
        <f>($AK$2+(J22+S22)*12*7.57%)*SUM(Fasering!$D$5:$D$7)</f>
        <v>557.8322288821754</v>
      </c>
      <c r="AJ22" s="112">
        <f>($AK$2+(K22+T22)*12*7.57%)*SUM(Fasering!$D$5:$D$8)</f>
        <v>947.29333388539305</v>
      </c>
      <c r="AK22" s="9">
        <f>($AK$2+(L22+U22)*12*7.57%)*SUM(Fasering!$D$5:$D$9)</f>
        <v>1387.3568758681483</v>
      </c>
      <c r="AL22" s="9">
        <f>($AK$2+(M22+V22)*12*7.57%)*SUM(Fasering!$D$5:$D$10)</f>
        <v>1878.0228548304419</v>
      </c>
      <c r="AM22" s="9">
        <f>($AK$2+(N22+W22)*12*7.57%)*SUM(Fasering!$D$5:$D$11)</f>
        <v>2418.0177433448621</v>
      </c>
      <c r="AN22" s="82">
        <f>($AK$2+(O22+X22)*12*7.57%)*SUM(Fasering!$D$5:$D$12)</f>
        <v>3009.7748413850009</v>
      </c>
      <c r="AO22" s="5">
        <f>($AK$2+(I22+AA22)*12*7.57%)*SUM(Fasering!$D$5)</f>
        <v>0</v>
      </c>
      <c r="AP22" s="112">
        <f>($AK$2+(J22+AB22)*12*7.57%)*SUM(Fasering!$D$5:$D$7)</f>
        <v>557.8322288821754</v>
      </c>
      <c r="AQ22" s="112">
        <f>($AK$2+(K22+AC22)*12*7.57%)*SUM(Fasering!$D$5:$D$8)</f>
        <v>947.29333388539305</v>
      </c>
      <c r="AR22" s="9">
        <f>($AK$2+(L22+AD22)*12*7.57%)*SUM(Fasering!$D$5:$D$9)</f>
        <v>1387.3568758681483</v>
      </c>
      <c r="AS22" s="9">
        <f>($AK$2+(M22+AE22)*12*7.57%)*SUM(Fasering!$D$5:$D$10)</f>
        <v>1878.0228548304419</v>
      </c>
      <c r="AT22" s="9">
        <f>($AK$2+(N22+AF22)*12*7.57%)*SUM(Fasering!$D$5:$D$11)</f>
        <v>2418.0177433448621</v>
      </c>
      <c r="AU22" s="82">
        <f>($AK$2+(O22+AG22)*12*7.57%)*SUM(Fasering!$D$5:$D$12)</f>
        <v>3009.7748413850009</v>
      </c>
    </row>
    <row r="23" spans="1:47" x14ac:dyDescent="0.3">
      <c r="A23" s="32">
        <f t="shared" si="7"/>
        <v>15</v>
      </c>
      <c r="B23" s="129">
        <v>27098.3</v>
      </c>
      <c r="C23" s="130"/>
      <c r="D23" s="129">
        <f t="shared" si="0"/>
        <v>37943.039659999995</v>
      </c>
      <c r="E23" s="131">
        <f t="shared" si="1"/>
        <v>940.58338419282143</v>
      </c>
      <c r="F23" s="129">
        <f t="shared" si="2"/>
        <v>3161.9199716666662</v>
      </c>
      <c r="G23" s="131">
        <f t="shared" si="8"/>
        <v>78.381948682735114</v>
      </c>
      <c r="H23" s="61">
        <f>'L4'!$H$10</f>
        <v>1760.59</v>
      </c>
      <c r="I23" s="61">
        <f>GEW!$E$12+($F23-GEW!$E$12)*SUM(Fasering!$D$5)</f>
        <v>1895.469409333333</v>
      </c>
      <c r="J23" s="61">
        <f>GEW!$E$12+($F23-GEW!$E$12)*SUM(Fasering!$D$5:$D$7)</f>
        <v>2222.9275431348024</v>
      </c>
      <c r="K23" s="61">
        <f>GEW!$E$12+($F23-GEW!$E$12)*SUM(Fasering!$D$5:$D$8)</f>
        <v>2410.8105014669463</v>
      </c>
      <c r="L23" s="61">
        <f>GEW!$E$12+($F23-GEW!$E$12)*SUM(Fasering!$D$5:$D$9)</f>
        <v>2598.6934597990903</v>
      </c>
      <c r="M23" s="61">
        <f>GEW!$E$12+($F23-GEW!$E$12)*SUM(Fasering!$D$5:$D$10)</f>
        <v>2786.5764181312343</v>
      </c>
      <c r="N23" s="61">
        <f>GEW!$E$12+($F23-GEW!$E$12)*SUM(Fasering!$D$5:$D$11)</f>
        <v>2974.0370133345227</v>
      </c>
      <c r="O23" s="73">
        <f>GEW!$E$12+($F23-GEW!$E$12)*SUM(Fasering!$D$5:$D$12)</f>
        <v>3161.9199716666662</v>
      </c>
      <c r="P23" s="129">
        <f t="shared" si="3"/>
        <v>0</v>
      </c>
      <c r="Q23" s="131">
        <f t="shared" si="4"/>
        <v>0</v>
      </c>
      <c r="R23" s="45">
        <f>$P23*SUM(Fasering!$D$5)</f>
        <v>0</v>
      </c>
      <c r="S23" s="45">
        <f>$P23*SUM(Fasering!$D$5:$D$7)</f>
        <v>0</v>
      </c>
      <c r="T23" s="45">
        <f>$P23*SUM(Fasering!$D$5:$D$8)</f>
        <v>0</v>
      </c>
      <c r="U23" s="45">
        <f>$P23*SUM(Fasering!$D$5:$D$9)</f>
        <v>0</v>
      </c>
      <c r="V23" s="45">
        <f>$P23*SUM(Fasering!$D$5:$D$10)</f>
        <v>0</v>
      </c>
      <c r="W23" s="45">
        <f>$P23*SUM(Fasering!$D$5:$D$11)</f>
        <v>0</v>
      </c>
      <c r="X23" s="72">
        <f>$P23*SUM(Fasering!$D$5:$D$12)</f>
        <v>0</v>
      </c>
      <c r="Y23" s="129">
        <f t="shared" si="5"/>
        <v>0</v>
      </c>
      <c r="Z23" s="131">
        <f t="shared" si="6"/>
        <v>0</v>
      </c>
      <c r="AA23" s="71">
        <f>$Y23*SUM(Fasering!$D$5)</f>
        <v>0</v>
      </c>
      <c r="AB23" s="45">
        <f>$Y23*SUM(Fasering!$D$5:$D$7)</f>
        <v>0</v>
      </c>
      <c r="AC23" s="45">
        <f>$Y23*SUM(Fasering!$D$5:$D$8)</f>
        <v>0</v>
      </c>
      <c r="AD23" s="45">
        <f>$Y23*SUM(Fasering!$D$5:$D$9)</f>
        <v>0</v>
      </c>
      <c r="AE23" s="45">
        <f>$Y23*SUM(Fasering!$D$5:$D$10)</f>
        <v>0</v>
      </c>
      <c r="AF23" s="45">
        <f>$Y23*SUM(Fasering!$D$5:$D$11)</f>
        <v>0</v>
      </c>
      <c r="AG23" s="72">
        <f>$Y23*SUM(Fasering!$D$5:$D$12)</f>
        <v>0</v>
      </c>
      <c r="AH23" s="5">
        <f>($AK$2+(I23+R23)*12*7.57%)*SUM(Fasering!$D$5)</f>
        <v>0</v>
      </c>
      <c r="AI23" s="112">
        <f>($AK$2+(J23+S23)*12*7.57%)*SUM(Fasering!$D$5:$D$7)</f>
        <v>557.88927379433403</v>
      </c>
      <c r="AJ23" s="112">
        <f>($AK$2+(K23+T23)*12*7.57%)*SUM(Fasering!$D$5:$D$8)</f>
        <v>947.43461850864048</v>
      </c>
      <c r="AK23" s="9">
        <f>($AK$2+(L23+U23)*12*7.57%)*SUM(Fasering!$D$5:$D$9)</f>
        <v>1387.6199588656668</v>
      </c>
      <c r="AL23" s="9">
        <f>($AK$2+(M23+V23)*12*7.57%)*SUM(Fasering!$D$5:$D$10)</f>
        <v>1878.4452948654132</v>
      </c>
      <c r="AM23" s="9">
        <f>($AK$2+(N23+W23)*12*7.57%)*SUM(Fasering!$D$5:$D$11)</f>
        <v>2418.6366142903685</v>
      </c>
      <c r="AN23" s="82">
        <f>($AK$2+(O23+X23)*12*7.57%)*SUM(Fasering!$D$5:$D$12)</f>
        <v>3010.6281022620005</v>
      </c>
      <c r="AO23" s="5">
        <f>($AK$2+(I23+AA23)*12*7.57%)*SUM(Fasering!$D$5)</f>
        <v>0</v>
      </c>
      <c r="AP23" s="112">
        <f>($AK$2+(J23+AB23)*12*7.57%)*SUM(Fasering!$D$5:$D$7)</f>
        <v>557.88927379433403</v>
      </c>
      <c r="AQ23" s="112">
        <f>($AK$2+(K23+AC23)*12*7.57%)*SUM(Fasering!$D$5:$D$8)</f>
        <v>947.43461850864048</v>
      </c>
      <c r="AR23" s="9">
        <f>($AK$2+(L23+AD23)*12*7.57%)*SUM(Fasering!$D$5:$D$9)</f>
        <v>1387.6199588656668</v>
      </c>
      <c r="AS23" s="9">
        <f>($AK$2+(M23+AE23)*12*7.57%)*SUM(Fasering!$D$5:$D$10)</f>
        <v>1878.4452948654132</v>
      </c>
      <c r="AT23" s="9">
        <f>($AK$2+(N23+AF23)*12*7.57%)*SUM(Fasering!$D$5:$D$11)</f>
        <v>2418.6366142903685</v>
      </c>
      <c r="AU23" s="82">
        <f>($AK$2+(O23+AG23)*12*7.57%)*SUM(Fasering!$D$5:$D$12)</f>
        <v>3010.6281022620005</v>
      </c>
    </row>
    <row r="24" spans="1:47" x14ac:dyDescent="0.3">
      <c r="A24" s="32">
        <f t="shared" si="7"/>
        <v>16</v>
      </c>
      <c r="B24" s="129">
        <v>28173.78</v>
      </c>
      <c r="C24" s="130"/>
      <c r="D24" s="129">
        <f t="shared" si="0"/>
        <v>39448.926755999993</v>
      </c>
      <c r="E24" s="131">
        <f t="shared" si="1"/>
        <v>977.91335020661904</v>
      </c>
      <c r="F24" s="129">
        <f t="shared" si="2"/>
        <v>3287.4105629999999</v>
      </c>
      <c r="G24" s="131">
        <f t="shared" si="8"/>
        <v>81.492779183884934</v>
      </c>
      <c r="H24" s="61">
        <f>'L4'!$H$10</f>
        <v>1760.59</v>
      </c>
      <c r="I24" s="61">
        <f>GEW!$E$12+($F24-GEW!$E$12)*SUM(Fasering!$D$5)</f>
        <v>1895.469409333333</v>
      </c>
      <c r="J24" s="61">
        <f>GEW!$E$12+($F24-GEW!$E$12)*SUM(Fasering!$D$5:$D$7)</f>
        <v>2255.374853807511</v>
      </c>
      <c r="K24" s="61">
        <f>GEW!$E$12+($F24-GEW!$E$12)*SUM(Fasering!$D$5:$D$8)</f>
        <v>2461.8748385312083</v>
      </c>
      <c r="L24" s="61">
        <f>GEW!$E$12+($F24-GEW!$E$12)*SUM(Fasering!$D$5:$D$9)</f>
        <v>2668.3748232549051</v>
      </c>
      <c r="M24" s="61">
        <f>GEW!$E$12+($F24-GEW!$E$12)*SUM(Fasering!$D$5:$D$10)</f>
        <v>2874.8748079786019</v>
      </c>
      <c r="N24" s="61">
        <f>GEW!$E$12+($F24-GEW!$E$12)*SUM(Fasering!$D$5:$D$11)</f>
        <v>3080.9105782763036</v>
      </c>
      <c r="O24" s="73">
        <f>GEW!$E$12+($F24-GEW!$E$12)*SUM(Fasering!$D$5:$D$12)</f>
        <v>3287.4105630000004</v>
      </c>
      <c r="P24" s="129">
        <f t="shared" si="3"/>
        <v>0</v>
      </c>
      <c r="Q24" s="131">
        <f t="shared" si="4"/>
        <v>0</v>
      </c>
      <c r="R24" s="45">
        <f>$P24*SUM(Fasering!$D$5)</f>
        <v>0</v>
      </c>
      <c r="S24" s="45">
        <f>$P24*SUM(Fasering!$D$5:$D$7)</f>
        <v>0</v>
      </c>
      <c r="T24" s="45">
        <f>$P24*SUM(Fasering!$D$5:$D$8)</f>
        <v>0</v>
      </c>
      <c r="U24" s="45">
        <f>$P24*SUM(Fasering!$D$5:$D$9)</f>
        <v>0</v>
      </c>
      <c r="V24" s="45">
        <f>$P24*SUM(Fasering!$D$5:$D$10)</f>
        <v>0</v>
      </c>
      <c r="W24" s="45">
        <f>$P24*SUM(Fasering!$D$5:$D$11)</f>
        <v>0</v>
      </c>
      <c r="X24" s="72">
        <f>$P24*SUM(Fasering!$D$5:$D$12)</f>
        <v>0</v>
      </c>
      <c r="Y24" s="129">
        <f t="shared" si="5"/>
        <v>0</v>
      </c>
      <c r="Z24" s="131">
        <f t="shared" si="6"/>
        <v>0</v>
      </c>
      <c r="AA24" s="71">
        <f>$Y24*SUM(Fasering!$D$5)</f>
        <v>0</v>
      </c>
      <c r="AB24" s="45">
        <f>$Y24*SUM(Fasering!$D$5:$D$7)</f>
        <v>0</v>
      </c>
      <c r="AC24" s="45">
        <f>$Y24*SUM(Fasering!$D$5:$D$8)</f>
        <v>0</v>
      </c>
      <c r="AD24" s="45">
        <f>$Y24*SUM(Fasering!$D$5:$D$9)</f>
        <v>0</v>
      </c>
      <c r="AE24" s="45">
        <f>$Y24*SUM(Fasering!$D$5:$D$10)</f>
        <v>0</v>
      </c>
      <c r="AF24" s="45">
        <f>$Y24*SUM(Fasering!$D$5:$D$11)</f>
        <v>0</v>
      </c>
      <c r="AG24" s="72">
        <f>$Y24*SUM(Fasering!$D$5:$D$12)</f>
        <v>0</v>
      </c>
      <c r="AH24" s="5">
        <f>($AK$2+(I24+R24)*12*7.57%)*SUM(Fasering!$D$5)</f>
        <v>0</v>
      </c>
      <c r="AI24" s="112">
        <f>($AK$2+(J24+S24)*12*7.57%)*SUM(Fasering!$D$5:$D$7)</f>
        <v>565.51047405873339</v>
      </c>
      <c r="AJ24" s="112">
        <f>($AK$2+(K24+T24)*12*7.57%)*SUM(Fasering!$D$5:$D$8)</f>
        <v>966.31024417451874</v>
      </c>
      <c r="AK24" s="9">
        <f>($AK$2+(L24+U24)*12*7.57%)*SUM(Fasering!$D$5:$D$9)</f>
        <v>1422.7678473341257</v>
      </c>
      <c r="AL24" s="9">
        <f>($AK$2+(M24+V24)*12*7.57%)*SUM(Fasering!$D$5:$D$10)</f>
        <v>1934.8832835375538</v>
      </c>
      <c r="AM24" s="9">
        <f>($AK$2+(N24+W24)*12*7.57%)*SUM(Fasering!$D$5:$D$11)</f>
        <v>2501.3177726099457</v>
      </c>
      <c r="AN24" s="82">
        <f>($AK$2+(O24+X24)*12*7.57%)*SUM(Fasering!$D$5:$D$12)</f>
        <v>3124.6237554292011</v>
      </c>
      <c r="AO24" s="5">
        <f>($AK$2+(I24+AA24)*12*7.57%)*SUM(Fasering!$D$5)</f>
        <v>0</v>
      </c>
      <c r="AP24" s="112">
        <f>($AK$2+(J24+AB24)*12*7.57%)*SUM(Fasering!$D$5:$D$7)</f>
        <v>565.51047405873339</v>
      </c>
      <c r="AQ24" s="112">
        <f>($AK$2+(K24+AC24)*12*7.57%)*SUM(Fasering!$D$5:$D$8)</f>
        <v>966.31024417451874</v>
      </c>
      <c r="AR24" s="9">
        <f>($AK$2+(L24+AD24)*12*7.57%)*SUM(Fasering!$D$5:$D$9)</f>
        <v>1422.7678473341257</v>
      </c>
      <c r="AS24" s="9">
        <f>($AK$2+(M24+AE24)*12*7.57%)*SUM(Fasering!$D$5:$D$10)</f>
        <v>1934.8832835375538</v>
      </c>
      <c r="AT24" s="9">
        <f>($AK$2+(N24+AF24)*12*7.57%)*SUM(Fasering!$D$5:$D$11)</f>
        <v>2501.3177726099457</v>
      </c>
      <c r="AU24" s="82">
        <f>($AK$2+(O24+AG24)*12*7.57%)*SUM(Fasering!$D$5:$D$12)</f>
        <v>3124.6237554292011</v>
      </c>
    </row>
    <row r="25" spans="1:47" x14ac:dyDescent="0.3">
      <c r="A25" s="32">
        <f t="shared" si="7"/>
        <v>17</v>
      </c>
      <c r="B25" s="129">
        <v>28184.81</v>
      </c>
      <c r="C25" s="130"/>
      <c r="D25" s="129">
        <f t="shared" si="0"/>
        <v>39464.370962000001</v>
      </c>
      <c r="E25" s="131">
        <f t="shared" si="1"/>
        <v>978.29620207288565</v>
      </c>
      <c r="F25" s="129">
        <f t="shared" si="2"/>
        <v>3288.6975801666663</v>
      </c>
      <c r="G25" s="131">
        <f t="shared" si="8"/>
        <v>81.524683506073799</v>
      </c>
      <c r="H25" s="61">
        <f>'L4'!$H$10</f>
        <v>1760.59</v>
      </c>
      <c r="I25" s="61">
        <f>GEW!$E$12+($F25-GEW!$E$12)*SUM(Fasering!$D$5)</f>
        <v>1895.469409333333</v>
      </c>
      <c r="J25" s="61">
        <f>GEW!$E$12+($F25-GEW!$E$12)*SUM(Fasering!$D$5:$D$7)</f>
        <v>2255.7076297184717</v>
      </c>
      <c r="K25" s="61">
        <f>GEW!$E$12+($F25-GEW!$E$12)*SUM(Fasering!$D$5:$D$8)</f>
        <v>2462.3985485377343</v>
      </c>
      <c r="L25" s="61">
        <f>GEW!$E$12+($F25-GEW!$E$12)*SUM(Fasering!$D$5:$D$9)</f>
        <v>2669.0894673569965</v>
      </c>
      <c r="M25" s="61">
        <f>GEW!$E$12+($F25-GEW!$E$12)*SUM(Fasering!$D$5:$D$10)</f>
        <v>2875.7803861762586</v>
      </c>
      <c r="N25" s="61">
        <f>GEW!$E$12+($F25-GEW!$E$12)*SUM(Fasering!$D$5:$D$11)</f>
        <v>3082.0066613474041</v>
      </c>
      <c r="O25" s="73">
        <f>GEW!$E$12+($F25-GEW!$E$12)*SUM(Fasering!$D$5:$D$12)</f>
        <v>3288.6975801666667</v>
      </c>
      <c r="P25" s="129">
        <f t="shared" si="3"/>
        <v>0</v>
      </c>
      <c r="Q25" s="131">
        <f t="shared" si="4"/>
        <v>0</v>
      </c>
      <c r="R25" s="45">
        <f>$P25*SUM(Fasering!$D$5)</f>
        <v>0</v>
      </c>
      <c r="S25" s="45">
        <f>$P25*SUM(Fasering!$D$5:$D$7)</f>
        <v>0</v>
      </c>
      <c r="T25" s="45">
        <f>$P25*SUM(Fasering!$D$5:$D$8)</f>
        <v>0</v>
      </c>
      <c r="U25" s="45">
        <f>$P25*SUM(Fasering!$D$5:$D$9)</f>
        <v>0</v>
      </c>
      <c r="V25" s="45">
        <f>$P25*SUM(Fasering!$D$5:$D$10)</f>
        <v>0</v>
      </c>
      <c r="W25" s="45">
        <f>$P25*SUM(Fasering!$D$5:$D$11)</f>
        <v>0</v>
      </c>
      <c r="X25" s="72">
        <f>$P25*SUM(Fasering!$D$5:$D$12)</f>
        <v>0</v>
      </c>
      <c r="Y25" s="129">
        <f t="shared" si="5"/>
        <v>0</v>
      </c>
      <c r="Z25" s="131">
        <f t="shared" si="6"/>
        <v>0</v>
      </c>
      <c r="AA25" s="71">
        <f>$Y25*SUM(Fasering!$D$5)</f>
        <v>0</v>
      </c>
      <c r="AB25" s="45">
        <f>$Y25*SUM(Fasering!$D$5:$D$7)</f>
        <v>0</v>
      </c>
      <c r="AC25" s="45">
        <f>$Y25*SUM(Fasering!$D$5:$D$8)</f>
        <v>0</v>
      </c>
      <c r="AD25" s="45">
        <f>$Y25*SUM(Fasering!$D$5:$D$9)</f>
        <v>0</v>
      </c>
      <c r="AE25" s="45">
        <f>$Y25*SUM(Fasering!$D$5:$D$10)</f>
        <v>0</v>
      </c>
      <c r="AF25" s="45">
        <f>$Y25*SUM(Fasering!$D$5:$D$11)</f>
        <v>0</v>
      </c>
      <c r="AG25" s="72">
        <f>$Y25*SUM(Fasering!$D$5:$D$12)</f>
        <v>0</v>
      </c>
      <c r="AH25" s="5">
        <f>($AK$2+(I25+R25)*12*7.57%)*SUM(Fasering!$D$5)</f>
        <v>0</v>
      </c>
      <c r="AI25" s="112">
        <f>($AK$2+(J25+S25)*12*7.57%)*SUM(Fasering!$D$5:$D$7)</f>
        <v>565.58863621787748</v>
      </c>
      <c r="AJ25" s="112">
        <f>($AK$2+(K25+T25)*12*7.57%)*SUM(Fasering!$D$5:$D$8)</f>
        <v>966.50383043469526</v>
      </c>
      <c r="AK25" s="9">
        <f>($AK$2+(L25+U25)*12*7.57%)*SUM(Fasering!$D$5:$D$9)</f>
        <v>1423.1283200624021</v>
      </c>
      <c r="AL25" s="9">
        <f>($AK$2+(M25+V25)*12*7.57%)*SUM(Fasering!$D$5:$D$10)</f>
        <v>1935.4621051009983</v>
      </c>
      <c r="AM25" s="9">
        <f>($AK$2+(N25+W25)*12*7.57%)*SUM(Fasering!$D$5:$D$11)</f>
        <v>2502.1657411228562</v>
      </c>
      <c r="AN25" s="82">
        <f>($AK$2+(O25+X25)*12*7.57%)*SUM(Fasering!$D$5:$D$12)</f>
        <v>3125.7928818234013</v>
      </c>
      <c r="AO25" s="5">
        <f>($AK$2+(I25+AA25)*12*7.57%)*SUM(Fasering!$D$5)</f>
        <v>0</v>
      </c>
      <c r="AP25" s="112">
        <f>($AK$2+(J25+AB25)*12*7.57%)*SUM(Fasering!$D$5:$D$7)</f>
        <v>565.58863621787748</v>
      </c>
      <c r="AQ25" s="112">
        <f>($AK$2+(K25+AC25)*12*7.57%)*SUM(Fasering!$D$5:$D$8)</f>
        <v>966.50383043469526</v>
      </c>
      <c r="AR25" s="9">
        <f>($AK$2+(L25+AD25)*12*7.57%)*SUM(Fasering!$D$5:$D$9)</f>
        <v>1423.1283200624021</v>
      </c>
      <c r="AS25" s="9">
        <f>($AK$2+(M25+AE25)*12*7.57%)*SUM(Fasering!$D$5:$D$10)</f>
        <v>1935.4621051009983</v>
      </c>
      <c r="AT25" s="9">
        <f>($AK$2+(N25+AF25)*12*7.57%)*SUM(Fasering!$D$5:$D$11)</f>
        <v>2502.1657411228562</v>
      </c>
      <c r="AU25" s="82">
        <f>($AK$2+(O25+AG25)*12*7.57%)*SUM(Fasering!$D$5:$D$12)</f>
        <v>3125.7928818234013</v>
      </c>
    </row>
    <row r="26" spans="1:47" x14ac:dyDescent="0.3">
      <c r="A26" s="32">
        <f t="shared" si="7"/>
        <v>18</v>
      </c>
      <c r="B26" s="129">
        <v>29260.29</v>
      </c>
      <c r="C26" s="130"/>
      <c r="D26" s="129">
        <f t="shared" si="0"/>
        <v>40970.258057999999</v>
      </c>
      <c r="E26" s="131">
        <f t="shared" si="1"/>
        <v>1015.6261680866834</v>
      </c>
      <c r="F26" s="129">
        <f t="shared" si="2"/>
        <v>3414.1881715</v>
      </c>
      <c r="G26" s="131">
        <f t="shared" si="8"/>
        <v>84.63551400722362</v>
      </c>
      <c r="H26" s="61">
        <f>'L4'!$H$10</f>
        <v>1760.59</v>
      </c>
      <c r="I26" s="61">
        <f>GEW!$E$12+($F26-GEW!$E$12)*SUM(Fasering!$D$5)</f>
        <v>1895.469409333333</v>
      </c>
      <c r="J26" s="61">
        <f>GEW!$E$12+($F26-GEW!$E$12)*SUM(Fasering!$D$5:$D$7)</f>
        <v>2288.1549403911804</v>
      </c>
      <c r="K26" s="61">
        <f>GEW!$E$12+($F26-GEW!$E$12)*SUM(Fasering!$D$5:$D$8)</f>
        <v>2513.4628856019958</v>
      </c>
      <c r="L26" s="61">
        <f>GEW!$E$12+($F26-GEW!$E$12)*SUM(Fasering!$D$5:$D$9)</f>
        <v>2738.7708308128113</v>
      </c>
      <c r="M26" s="61">
        <f>GEW!$E$12+($F26-GEW!$E$12)*SUM(Fasering!$D$5:$D$10)</f>
        <v>2964.0787760236267</v>
      </c>
      <c r="N26" s="61">
        <f>GEW!$E$12+($F26-GEW!$E$12)*SUM(Fasering!$D$5:$D$11)</f>
        <v>3188.880226289185</v>
      </c>
      <c r="O26" s="73">
        <f>GEW!$E$12+($F26-GEW!$E$12)*SUM(Fasering!$D$5:$D$12)</f>
        <v>3414.1881715</v>
      </c>
      <c r="P26" s="129">
        <f t="shared" si="3"/>
        <v>0</v>
      </c>
      <c r="Q26" s="131">
        <f t="shared" si="4"/>
        <v>0</v>
      </c>
      <c r="R26" s="45">
        <f>$P26*SUM(Fasering!$D$5)</f>
        <v>0</v>
      </c>
      <c r="S26" s="45">
        <f>$P26*SUM(Fasering!$D$5:$D$7)</f>
        <v>0</v>
      </c>
      <c r="T26" s="45">
        <f>$P26*SUM(Fasering!$D$5:$D$8)</f>
        <v>0</v>
      </c>
      <c r="U26" s="45">
        <f>$P26*SUM(Fasering!$D$5:$D$9)</f>
        <v>0</v>
      </c>
      <c r="V26" s="45">
        <f>$P26*SUM(Fasering!$D$5:$D$10)</f>
        <v>0</v>
      </c>
      <c r="W26" s="45">
        <f>$P26*SUM(Fasering!$D$5:$D$11)</f>
        <v>0</v>
      </c>
      <c r="X26" s="72">
        <f>$P26*SUM(Fasering!$D$5:$D$12)</f>
        <v>0</v>
      </c>
      <c r="Y26" s="129">
        <f t="shared" si="5"/>
        <v>0</v>
      </c>
      <c r="Z26" s="131">
        <f t="shared" si="6"/>
        <v>0</v>
      </c>
      <c r="AA26" s="71">
        <f>$Y26*SUM(Fasering!$D$5)</f>
        <v>0</v>
      </c>
      <c r="AB26" s="45">
        <f>$Y26*SUM(Fasering!$D$5:$D$7)</f>
        <v>0</v>
      </c>
      <c r="AC26" s="45">
        <f>$Y26*SUM(Fasering!$D$5:$D$8)</f>
        <v>0</v>
      </c>
      <c r="AD26" s="45">
        <f>$Y26*SUM(Fasering!$D$5:$D$9)</f>
        <v>0</v>
      </c>
      <c r="AE26" s="45">
        <f>$Y26*SUM(Fasering!$D$5:$D$10)</f>
        <v>0</v>
      </c>
      <c r="AF26" s="45">
        <f>$Y26*SUM(Fasering!$D$5:$D$11)</f>
        <v>0</v>
      </c>
      <c r="AG26" s="72">
        <f>$Y26*SUM(Fasering!$D$5:$D$12)</f>
        <v>0</v>
      </c>
      <c r="AH26" s="5">
        <f>($AK$2+(I26+R26)*12*7.57%)*SUM(Fasering!$D$5)</f>
        <v>0</v>
      </c>
      <c r="AI26" s="112">
        <f>($AK$2+(J26+S26)*12*7.57%)*SUM(Fasering!$D$5:$D$7)</f>
        <v>573.20983648227684</v>
      </c>
      <c r="AJ26" s="112">
        <f>($AK$2+(K26+T26)*12*7.57%)*SUM(Fasering!$D$5:$D$8)</f>
        <v>985.37945610057341</v>
      </c>
      <c r="AK26" s="9">
        <f>($AK$2+(L26+U26)*12*7.57%)*SUM(Fasering!$D$5:$D$9)</f>
        <v>1458.2762085308609</v>
      </c>
      <c r="AL26" s="9">
        <f>($AK$2+(M26+V26)*12*7.57%)*SUM(Fasering!$D$5:$D$10)</f>
        <v>1991.9000937731391</v>
      </c>
      <c r="AM26" s="9">
        <f>($AK$2+(N26+W26)*12*7.57%)*SUM(Fasering!$D$5:$D$11)</f>
        <v>2584.8468994424338</v>
      </c>
      <c r="AN26" s="82">
        <f>($AK$2+(O26+X26)*12*7.57%)*SUM(Fasering!$D$5:$D$12)</f>
        <v>3239.788534990601</v>
      </c>
      <c r="AO26" s="5">
        <f>($AK$2+(I26+AA26)*12*7.57%)*SUM(Fasering!$D$5)</f>
        <v>0</v>
      </c>
      <c r="AP26" s="112">
        <f>($AK$2+(J26+AB26)*12*7.57%)*SUM(Fasering!$D$5:$D$7)</f>
        <v>573.20983648227684</v>
      </c>
      <c r="AQ26" s="112">
        <f>($AK$2+(K26+AC26)*12*7.57%)*SUM(Fasering!$D$5:$D$8)</f>
        <v>985.37945610057341</v>
      </c>
      <c r="AR26" s="9">
        <f>($AK$2+(L26+AD26)*12*7.57%)*SUM(Fasering!$D$5:$D$9)</f>
        <v>1458.2762085308609</v>
      </c>
      <c r="AS26" s="9">
        <f>($AK$2+(M26+AE26)*12*7.57%)*SUM(Fasering!$D$5:$D$10)</f>
        <v>1991.9000937731391</v>
      </c>
      <c r="AT26" s="9">
        <f>($AK$2+(N26+AF26)*12*7.57%)*SUM(Fasering!$D$5:$D$11)</f>
        <v>2584.8468994424338</v>
      </c>
      <c r="AU26" s="82">
        <f>($AK$2+(O26+AG26)*12*7.57%)*SUM(Fasering!$D$5:$D$12)</f>
        <v>3239.788534990601</v>
      </c>
    </row>
    <row r="27" spans="1:47" x14ac:dyDescent="0.3">
      <c r="A27" s="32">
        <f t="shared" si="7"/>
        <v>19</v>
      </c>
      <c r="B27" s="129">
        <v>29271.99</v>
      </c>
      <c r="C27" s="130"/>
      <c r="D27" s="129">
        <f t="shared" si="0"/>
        <v>40986.640397999996</v>
      </c>
      <c r="E27" s="131">
        <f t="shared" si="1"/>
        <v>1016.0322756873467</v>
      </c>
      <c r="F27" s="129">
        <f t="shared" si="2"/>
        <v>3415.5533664999998</v>
      </c>
      <c r="G27" s="131">
        <f t="shared" si="8"/>
        <v>84.669356307278889</v>
      </c>
      <c r="H27" s="61">
        <f>'L4'!$H$10</f>
        <v>1760.59</v>
      </c>
      <c r="I27" s="61">
        <f>GEW!$E$12+($F27-GEW!$E$12)*SUM(Fasering!$D$5)</f>
        <v>1895.469409333333</v>
      </c>
      <c r="J27" s="61">
        <f>GEW!$E$12+($F27-GEW!$E$12)*SUM(Fasering!$D$5:$D$7)</f>
        <v>2288.5079302514014</v>
      </c>
      <c r="K27" s="61">
        <f>GEW!$E$12+($F27-GEW!$E$12)*SUM(Fasering!$D$5:$D$8)</f>
        <v>2514.0184075490815</v>
      </c>
      <c r="L27" s="61">
        <f>GEW!$E$12+($F27-GEW!$E$12)*SUM(Fasering!$D$5:$D$9)</f>
        <v>2739.5288848467617</v>
      </c>
      <c r="M27" s="61">
        <f>GEW!$E$12+($F27-GEW!$E$12)*SUM(Fasering!$D$5:$D$10)</f>
        <v>2965.0393621444418</v>
      </c>
      <c r="N27" s="61">
        <f>GEW!$E$12+($F27-GEW!$E$12)*SUM(Fasering!$D$5:$D$11)</f>
        <v>3190.0428892023201</v>
      </c>
      <c r="O27" s="73">
        <f>GEW!$E$12+($F27-GEW!$E$12)*SUM(Fasering!$D$5:$D$12)</f>
        <v>3415.5533665000003</v>
      </c>
      <c r="P27" s="129">
        <f t="shared" si="3"/>
        <v>0</v>
      </c>
      <c r="Q27" s="131">
        <f t="shared" si="4"/>
        <v>0</v>
      </c>
      <c r="R27" s="45">
        <f>$P27*SUM(Fasering!$D$5)</f>
        <v>0</v>
      </c>
      <c r="S27" s="45">
        <f>$P27*SUM(Fasering!$D$5:$D$7)</f>
        <v>0</v>
      </c>
      <c r="T27" s="45">
        <f>$P27*SUM(Fasering!$D$5:$D$8)</f>
        <v>0</v>
      </c>
      <c r="U27" s="45">
        <f>$P27*SUM(Fasering!$D$5:$D$9)</f>
        <v>0</v>
      </c>
      <c r="V27" s="45">
        <f>$P27*SUM(Fasering!$D$5:$D$10)</f>
        <v>0</v>
      </c>
      <c r="W27" s="45">
        <f>$P27*SUM(Fasering!$D$5:$D$11)</f>
        <v>0</v>
      </c>
      <c r="X27" s="72">
        <f>$P27*SUM(Fasering!$D$5:$D$12)</f>
        <v>0</v>
      </c>
      <c r="Y27" s="129">
        <f t="shared" si="5"/>
        <v>0</v>
      </c>
      <c r="Z27" s="131">
        <f t="shared" si="6"/>
        <v>0</v>
      </c>
      <c r="AA27" s="71">
        <f>$Y27*SUM(Fasering!$D$5)</f>
        <v>0</v>
      </c>
      <c r="AB27" s="45">
        <f>$Y27*SUM(Fasering!$D$5:$D$7)</f>
        <v>0</v>
      </c>
      <c r="AC27" s="45">
        <f>$Y27*SUM(Fasering!$D$5:$D$8)</f>
        <v>0</v>
      </c>
      <c r="AD27" s="45">
        <f>$Y27*SUM(Fasering!$D$5:$D$9)</f>
        <v>0</v>
      </c>
      <c r="AE27" s="45">
        <f>$Y27*SUM(Fasering!$D$5:$D$10)</f>
        <v>0</v>
      </c>
      <c r="AF27" s="45">
        <f>$Y27*SUM(Fasering!$D$5:$D$11)</f>
        <v>0</v>
      </c>
      <c r="AG27" s="72">
        <f>$Y27*SUM(Fasering!$D$5:$D$12)</f>
        <v>0</v>
      </c>
      <c r="AH27" s="5">
        <f>($AK$2+(I27+R27)*12*7.57%)*SUM(Fasering!$D$5)</f>
        <v>0</v>
      </c>
      <c r="AI27" s="112">
        <f>($AK$2+(J27+S27)*12*7.57%)*SUM(Fasering!$D$5:$D$7)</f>
        <v>573.2927464788304</v>
      </c>
      <c r="AJ27" s="112">
        <f>($AK$2+(K27+T27)*12*7.57%)*SUM(Fasering!$D$5:$D$8)</f>
        <v>985.58480145361636</v>
      </c>
      <c r="AK27" s="9">
        <f>($AK$2+(L27+U27)*12*7.57%)*SUM(Fasering!$D$5:$D$9)</f>
        <v>1458.6585776079996</v>
      </c>
      <c r="AL27" s="9">
        <f>($AK$2+(M27+V27)*12*7.57%)*SUM(Fasering!$D$5:$D$10)</f>
        <v>1992.5140749419791</v>
      </c>
      <c r="AM27" s="9">
        <f>($AK$2+(N27+W27)*12*7.57%)*SUM(Fasering!$D$5:$D$11)</f>
        <v>2585.7463764688214</v>
      </c>
      <c r="AN27" s="82">
        <f>($AK$2+(O27+X27)*12*7.57%)*SUM(Fasering!$D$5:$D$12)</f>
        <v>3241.0286781286013</v>
      </c>
      <c r="AO27" s="5">
        <f>($AK$2+(I27+AA27)*12*7.57%)*SUM(Fasering!$D$5)</f>
        <v>0</v>
      </c>
      <c r="AP27" s="112">
        <f>($AK$2+(J27+AB27)*12*7.57%)*SUM(Fasering!$D$5:$D$7)</f>
        <v>573.2927464788304</v>
      </c>
      <c r="AQ27" s="112">
        <f>($AK$2+(K27+AC27)*12*7.57%)*SUM(Fasering!$D$5:$D$8)</f>
        <v>985.58480145361636</v>
      </c>
      <c r="AR27" s="9">
        <f>($AK$2+(L27+AD27)*12*7.57%)*SUM(Fasering!$D$5:$D$9)</f>
        <v>1458.6585776079996</v>
      </c>
      <c r="AS27" s="9">
        <f>($AK$2+(M27+AE27)*12*7.57%)*SUM(Fasering!$D$5:$D$10)</f>
        <v>1992.5140749419791</v>
      </c>
      <c r="AT27" s="9">
        <f>($AK$2+(N27+AF27)*12*7.57%)*SUM(Fasering!$D$5:$D$11)</f>
        <v>2585.7463764688214</v>
      </c>
      <c r="AU27" s="82">
        <f>($AK$2+(O27+AG27)*12*7.57%)*SUM(Fasering!$D$5:$D$12)</f>
        <v>3241.0286781286013</v>
      </c>
    </row>
    <row r="28" spans="1:47" x14ac:dyDescent="0.3">
      <c r="A28" s="32">
        <f t="shared" si="7"/>
        <v>20</v>
      </c>
      <c r="B28" s="129">
        <v>30347.439999999999</v>
      </c>
      <c r="C28" s="130"/>
      <c r="D28" s="129">
        <f t="shared" si="0"/>
        <v>42492.485487999991</v>
      </c>
      <c r="E28" s="131">
        <f t="shared" si="1"/>
        <v>1053.3612003996041</v>
      </c>
      <c r="F28" s="129">
        <f t="shared" si="2"/>
        <v>3541.0404573333331</v>
      </c>
      <c r="G28" s="131">
        <f t="shared" si="8"/>
        <v>87.780100033300357</v>
      </c>
      <c r="H28" s="61">
        <f>'L4'!$H$10</f>
        <v>1760.59</v>
      </c>
      <c r="I28" s="61">
        <f>GEW!$E$12+($F28-GEW!$E$12)*SUM(Fasering!$D$5)</f>
        <v>1895.469409333333</v>
      </c>
      <c r="J28" s="61">
        <f>GEW!$E$12+($F28-GEW!$E$12)*SUM(Fasering!$D$5:$D$7)</f>
        <v>2320.9543358219044</v>
      </c>
      <c r="K28" s="61">
        <f>GEW!$E$12+($F28-GEW!$E$12)*SUM(Fasering!$D$5:$D$8)</f>
        <v>2565.0813201980941</v>
      </c>
      <c r="L28" s="61">
        <f>GEW!$E$12+($F28-GEW!$E$12)*SUM(Fasering!$D$5:$D$9)</f>
        <v>2809.2083045742838</v>
      </c>
      <c r="M28" s="61">
        <f>GEW!$E$12+($F28-GEW!$E$12)*SUM(Fasering!$D$5:$D$10)</f>
        <v>3053.3352889504736</v>
      </c>
      <c r="N28" s="61">
        <f>GEW!$E$12+($F28-GEW!$E$12)*SUM(Fasering!$D$5:$D$11)</f>
        <v>3296.9134729571438</v>
      </c>
      <c r="O28" s="73">
        <f>GEW!$E$12+($F28-GEW!$E$12)*SUM(Fasering!$D$5:$D$12)</f>
        <v>3541.0404573333335</v>
      </c>
      <c r="P28" s="129">
        <f t="shared" si="3"/>
        <v>0</v>
      </c>
      <c r="Q28" s="131">
        <f t="shared" si="4"/>
        <v>0</v>
      </c>
      <c r="R28" s="45">
        <f>$P28*SUM(Fasering!$D$5)</f>
        <v>0</v>
      </c>
      <c r="S28" s="45">
        <f>$P28*SUM(Fasering!$D$5:$D$7)</f>
        <v>0</v>
      </c>
      <c r="T28" s="45">
        <f>$P28*SUM(Fasering!$D$5:$D$8)</f>
        <v>0</v>
      </c>
      <c r="U28" s="45">
        <f>$P28*SUM(Fasering!$D$5:$D$9)</f>
        <v>0</v>
      </c>
      <c r="V28" s="45">
        <f>$P28*SUM(Fasering!$D$5:$D$10)</f>
        <v>0</v>
      </c>
      <c r="W28" s="45">
        <f>$P28*SUM(Fasering!$D$5:$D$11)</f>
        <v>0</v>
      </c>
      <c r="X28" s="72">
        <f>$P28*SUM(Fasering!$D$5:$D$12)</f>
        <v>0</v>
      </c>
      <c r="Y28" s="129">
        <f t="shared" si="5"/>
        <v>0</v>
      </c>
      <c r="Z28" s="131">
        <f t="shared" si="6"/>
        <v>0</v>
      </c>
      <c r="AA28" s="71">
        <f>$Y28*SUM(Fasering!$D$5)</f>
        <v>0</v>
      </c>
      <c r="AB28" s="45">
        <f>$Y28*SUM(Fasering!$D$5:$D$7)</f>
        <v>0</v>
      </c>
      <c r="AC28" s="45">
        <f>$Y28*SUM(Fasering!$D$5:$D$8)</f>
        <v>0</v>
      </c>
      <c r="AD28" s="45">
        <f>$Y28*SUM(Fasering!$D$5:$D$9)</f>
        <v>0</v>
      </c>
      <c r="AE28" s="45">
        <f>$Y28*SUM(Fasering!$D$5:$D$10)</f>
        <v>0</v>
      </c>
      <c r="AF28" s="45">
        <f>$Y28*SUM(Fasering!$D$5:$D$11)</f>
        <v>0</v>
      </c>
      <c r="AG28" s="72">
        <f>$Y28*SUM(Fasering!$D$5:$D$12)</f>
        <v>0</v>
      </c>
      <c r="AH28" s="5">
        <f>($AK$2+(I28+R28)*12*7.57%)*SUM(Fasering!$D$5)</f>
        <v>0</v>
      </c>
      <c r="AI28" s="112">
        <f>($AK$2+(J28+S28)*12*7.57%)*SUM(Fasering!$D$5:$D$7)</f>
        <v>580.91373415349494</v>
      </c>
      <c r="AJ28" s="112">
        <f>($AK$2+(K28+T28)*12*7.57%)*SUM(Fasering!$D$5:$D$8)</f>
        <v>1004.4599005929483</v>
      </c>
      <c r="AK28" s="9">
        <f>($AK$2+(L28+U28)*12*7.57%)*SUM(Fasering!$D$5:$D$9)</f>
        <v>1493.8054856429264</v>
      </c>
      <c r="AL28" s="9">
        <f>($AK$2+(M28+V28)*12*7.57%)*SUM(Fasering!$D$5:$D$10)</f>
        <v>2048.95048930343</v>
      </c>
      <c r="AM28" s="9">
        <f>($AK$2+(N28+W28)*12*7.57%)*SUM(Fasering!$D$5:$D$11)</f>
        <v>2668.4252284370486</v>
      </c>
      <c r="AN28" s="82">
        <f>($AK$2+(O28+X28)*12*7.57%)*SUM(Fasering!$D$5:$D$12)</f>
        <v>3355.0211514416014</v>
      </c>
      <c r="AO28" s="5">
        <f>($AK$2+(I28+AA28)*12*7.57%)*SUM(Fasering!$D$5)</f>
        <v>0</v>
      </c>
      <c r="AP28" s="112">
        <f>($AK$2+(J28+AB28)*12*7.57%)*SUM(Fasering!$D$5:$D$7)</f>
        <v>580.91373415349494</v>
      </c>
      <c r="AQ28" s="112">
        <f>($AK$2+(K28+AC28)*12*7.57%)*SUM(Fasering!$D$5:$D$8)</f>
        <v>1004.4599005929483</v>
      </c>
      <c r="AR28" s="9">
        <f>($AK$2+(L28+AD28)*12*7.57%)*SUM(Fasering!$D$5:$D$9)</f>
        <v>1493.8054856429264</v>
      </c>
      <c r="AS28" s="9">
        <f>($AK$2+(M28+AE28)*12*7.57%)*SUM(Fasering!$D$5:$D$10)</f>
        <v>2048.95048930343</v>
      </c>
      <c r="AT28" s="9">
        <f>($AK$2+(N28+AF28)*12*7.57%)*SUM(Fasering!$D$5:$D$11)</f>
        <v>2668.4252284370486</v>
      </c>
      <c r="AU28" s="82">
        <f>($AK$2+(O28+AG28)*12*7.57%)*SUM(Fasering!$D$5:$D$12)</f>
        <v>3355.0211514416014</v>
      </c>
    </row>
    <row r="29" spans="1:47" x14ac:dyDescent="0.3">
      <c r="A29" s="32">
        <f t="shared" si="7"/>
        <v>21</v>
      </c>
      <c r="B29" s="129">
        <v>30359.13</v>
      </c>
      <c r="C29" s="130"/>
      <c r="D29" s="129">
        <f t="shared" si="0"/>
        <v>42508.853825999999</v>
      </c>
      <c r="E29" s="131">
        <f t="shared" si="1"/>
        <v>1053.7669608997544</v>
      </c>
      <c r="F29" s="129">
        <f t="shared" si="2"/>
        <v>3542.4044855000002</v>
      </c>
      <c r="G29" s="131">
        <f t="shared" si="8"/>
        <v>87.813913408312871</v>
      </c>
      <c r="H29" s="61">
        <f>'L4'!$H$10</f>
        <v>1760.59</v>
      </c>
      <c r="I29" s="61">
        <f>GEW!$E$12+($F29-GEW!$E$12)*SUM(Fasering!$D$5)</f>
        <v>1895.469409333333</v>
      </c>
      <c r="J29" s="61">
        <f>GEW!$E$12+($F29-GEW!$E$12)*SUM(Fasering!$D$5:$D$7)</f>
        <v>2321.3070239813906</v>
      </c>
      <c r="K29" s="61">
        <f>GEW!$E$12+($F29-GEW!$E$12)*SUM(Fasering!$D$5:$D$8)</f>
        <v>2565.6363673400974</v>
      </c>
      <c r="L29" s="61">
        <f>GEW!$E$12+($F29-GEW!$E$12)*SUM(Fasering!$D$5:$D$9)</f>
        <v>2809.9657106988038</v>
      </c>
      <c r="M29" s="61">
        <f>GEW!$E$12+($F29-GEW!$E$12)*SUM(Fasering!$D$5:$D$10)</f>
        <v>3054.2950540575102</v>
      </c>
      <c r="N29" s="61">
        <f>GEW!$E$12+($F29-GEW!$E$12)*SUM(Fasering!$D$5:$D$11)</f>
        <v>3298.0751421412942</v>
      </c>
      <c r="O29" s="73">
        <f>GEW!$E$12+($F29-GEW!$E$12)*SUM(Fasering!$D$5:$D$12)</f>
        <v>3542.4044855000006</v>
      </c>
      <c r="P29" s="129">
        <f t="shared" si="3"/>
        <v>0</v>
      </c>
      <c r="Q29" s="131">
        <f t="shared" si="4"/>
        <v>0</v>
      </c>
      <c r="R29" s="45">
        <f>$P29*SUM(Fasering!$D$5)</f>
        <v>0</v>
      </c>
      <c r="S29" s="45">
        <f>$P29*SUM(Fasering!$D$5:$D$7)</f>
        <v>0</v>
      </c>
      <c r="T29" s="45">
        <f>$P29*SUM(Fasering!$D$5:$D$8)</f>
        <v>0</v>
      </c>
      <c r="U29" s="45">
        <f>$P29*SUM(Fasering!$D$5:$D$9)</f>
        <v>0</v>
      </c>
      <c r="V29" s="45">
        <f>$P29*SUM(Fasering!$D$5:$D$10)</f>
        <v>0</v>
      </c>
      <c r="W29" s="45">
        <f>$P29*SUM(Fasering!$D$5:$D$11)</f>
        <v>0</v>
      </c>
      <c r="X29" s="72">
        <f>$P29*SUM(Fasering!$D$5:$D$12)</f>
        <v>0</v>
      </c>
      <c r="Y29" s="129">
        <f t="shared" si="5"/>
        <v>0</v>
      </c>
      <c r="Z29" s="131">
        <f t="shared" si="6"/>
        <v>0</v>
      </c>
      <c r="AA29" s="71">
        <f>$Y29*SUM(Fasering!$D$5)</f>
        <v>0</v>
      </c>
      <c r="AB29" s="45">
        <f>$Y29*SUM(Fasering!$D$5:$D$7)</f>
        <v>0</v>
      </c>
      <c r="AC29" s="45">
        <f>$Y29*SUM(Fasering!$D$5:$D$8)</f>
        <v>0</v>
      </c>
      <c r="AD29" s="45">
        <f>$Y29*SUM(Fasering!$D$5:$D$9)</f>
        <v>0</v>
      </c>
      <c r="AE29" s="45">
        <f>$Y29*SUM(Fasering!$D$5:$D$10)</f>
        <v>0</v>
      </c>
      <c r="AF29" s="45">
        <f>$Y29*SUM(Fasering!$D$5:$D$11)</f>
        <v>0</v>
      </c>
      <c r="AG29" s="72">
        <f>$Y29*SUM(Fasering!$D$5:$D$12)</f>
        <v>0</v>
      </c>
      <c r="AH29" s="5">
        <f>($AK$2+(I29+R29)*12*7.57%)*SUM(Fasering!$D$5)</f>
        <v>0</v>
      </c>
      <c r="AI29" s="112">
        <f>($AK$2+(J29+S29)*12*7.57%)*SUM(Fasering!$D$5:$D$7)</f>
        <v>580.99657328680382</v>
      </c>
      <c r="AJ29" s="112">
        <f>($AK$2+(K29+T29)*12*7.57%)*SUM(Fasering!$D$5:$D$8)</f>
        <v>1004.6650704371427</v>
      </c>
      <c r="AK29" s="9">
        <f>($AK$2+(L29+U29)*12*7.57%)*SUM(Fasering!$D$5:$D$9)</f>
        <v>1494.1875279088883</v>
      </c>
      <c r="AL29" s="9">
        <f>($AK$2+(M29+V29)*12*7.57%)*SUM(Fasering!$D$5:$D$10)</f>
        <v>2049.5639457020402</v>
      </c>
      <c r="AM29" s="9">
        <f>($AK$2+(N29+W29)*12*7.57%)*SUM(Fasering!$D$5:$D$11)</f>
        <v>2669.3239366796538</v>
      </c>
      <c r="AN29" s="82">
        <f>($AK$2+(O29+X29)*12*7.57%)*SUM(Fasering!$D$5:$D$12)</f>
        <v>3356.2602346282015</v>
      </c>
      <c r="AO29" s="5">
        <f>($AK$2+(I29+AA29)*12*7.57%)*SUM(Fasering!$D$5)</f>
        <v>0</v>
      </c>
      <c r="AP29" s="112">
        <f>($AK$2+(J29+AB29)*12*7.57%)*SUM(Fasering!$D$5:$D$7)</f>
        <v>580.99657328680382</v>
      </c>
      <c r="AQ29" s="112">
        <f>($AK$2+(K29+AC29)*12*7.57%)*SUM(Fasering!$D$5:$D$8)</f>
        <v>1004.6650704371427</v>
      </c>
      <c r="AR29" s="9">
        <f>($AK$2+(L29+AD29)*12*7.57%)*SUM(Fasering!$D$5:$D$9)</f>
        <v>1494.1875279088883</v>
      </c>
      <c r="AS29" s="9">
        <f>($AK$2+(M29+AE29)*12*7.57%)*SUM(Fasering!$D$5:$D$10)</f>
        <v>2049.5639457020402</v>
      </c>
      <c r="AT29" s="9">
        <f>($AK$2+(N29+AF29)*12*7.57%)*SUM(Fasering!$D$5:$D$11)</f>
        <v>2669.3239366796538</v>
      </c>
      <c r="AU29" s="82">
        <f>($AK$2+(O29+AG29)*12*7.57%)*SUM(Fasering!$D$5:$D$12)</f>
        <v>3356.2602346282015</v>
      </c>
    </row>
    <row r="30" spans="1:47" x14ac:dyDescent="0.3">
      <c r="A30" s="32">
        <f t="shared" si="7"/>
        <v>22</v>
      </c>
      <c r="B30" s="129">
        <v>31434.61</v>
      </c>
      <c r="C30" s="130"/>
      <c r="D30" s="129">
        <f t="shared" si="0"/>
        <v>44014.740921999997</v>
      </c>
      <c r="E30" s="131">
        <f t="shared" si="1"/>
        <v>1091.0969269135521</v>
      </c>
      <c r="F30" s="129">
        <f t="shared" si="2"/>
        <v>3667.895076833333</v>
      </c>
      <c r="G30" s="131">
        <f t="shared" si="8"/>
        <v>90.924743909462663</v>
      </c>
      <c r="H30" s="61">
        <f>'L4'!$H$10</f>
        <v>1760.59</v>
      </c>
      <c r="I30" s="61">
        <f>GEW!$E$12+($F30-GEW!$E$12)*SUM(Fasering!$D$5)</f>
        <v>1895.469409333333</v>
      </c>
      <c r="J30" s="61">
        <f>GEW!$E$12+($F30-GEW!$E$12)*SUM(Fasering!$D$5:$D$7)</f>
        <v>2353.7543346540992</v>
      </c>
      <c r="K30" s="61">
        <f>GEW!$E$12+($F30-GEW!$E$12)*SUM(Fasering!$D$5:$D$8)</f>
        <v>2616.7007044043585</v>
      </c>
      <c r="L30" s="61">
        <f>GEW!$E$12+($F30-GEW!$E$12)*SUM(Fasering!$D$5:$D$9)</f>
        <v>2879.6470741546182</v>
      </c>
      <c r="M30" s="61">
        <f>GEW!$E$12+($F30-GEW!$E$12)*SUM(Fasering!$D$5:$D$10)</f>
        <v>3142.5934439048779</v>
      </c>
      <c r="N30" s="61">
        <f>GEW!$E$12+($F30-GEW!$E$12)*SUM(Fasering!$D$5:$D$11)</f>
        <v>3404.9487070830737</v>
      </c>
      <c r="O30" s="73">
        <f>GEW!$E$12+($F30-GEW!$E$12)*SUM(Fasering!$D$5:$D$12)</f>
        <v>3667.8950768333334</v>
      </c>
      <c r="P30" s="129">
        <f t="shared" si="3"/>
        <v>0</v>
      </c>
      <c r="Q30" s="131">
        <f t="shared" si="4"/>
        <v>0</v>
      </c>
      <c r="R30" s="45">
        <f>$P30*SUM(Fasering!$D$5)</f>
        <v>0</v>
      </c>
      <c r="S30" s="45">
        <f>$P30*SUM(Fasering!$D$5:$D$7)</f>
        <v>0</v>
      </c>
      <c r="T30" s="45">
        <f>$P30*SUM(Fasering!$D$5:$D$8)</f>
        <v>0</v>
      </c>
      <c r="U30" s="45">
        <f>$P30*SUM(Fasering!$D$5:$D$9)</f>
        <v>0</v>
      </c>
      <c r="V30" s="45">
        <f>$P30*SUM(Fasering!$D$5:$D$10)</f>
        <v>0</v>
      </c>
      <c r="W30" s="45">
        <f>$P30*SUM(Fasering!$D$5:$D$11)</f>
        <v>0</v>
      </c>
      <c r="X30" s="72">
        <f>$P30*SUM(Fasering!$D$5:$D$12)</f>
        <v>0</v>
      </c>
      <c r="Y30" s="129">
        <f t="shared" si="5"/>
        <v>0</v>
      </c>
      <c r="Z30" s="131">
        <f t="shared" si="6"/>
        <v>0</v>
      </c>
      <c r="AA30" s="71">
        <f>$Y30*SUM(Fasering!$D$5)</f>
        <v>0</v>
      </c>
      <c r="AB30" s="45">
        <f>$Y30*SUM(Fasering!$D$5:$D$7)</f>
        <v>0</v>
      </c>
      <c r="AC30" s="45">
        <f>$Y30*SUM(Fasering!$D$5:$D$8)</f>
        <v>0</v>
      </c>
      <c r="AD30" s="45">
        <f>$Y30*SUM(Fasering!$D$5:$D$9)</f>
        <v>0</v>
      </c>
      <c r="AE30" s="45">
        <f>$Y30*SUM(Fasering!$D$5:$D$10)</f>
        <v>0</v>
      </c>
      <c r="AF30" s="45">
        <f>$Y30*SUM(Fasering!$D$5:$D$11)</f>
        <v>0</v>
      </c>
      <c r="AG30" s="72">
        <f>$Y30*SUM(Fasering!$D$5:$D$12)</f>
        <v>0</v>
      </c>
      <c r="AH30" s="5">
        <f>($AK$2+(I30+R30)*12*7.57%)*SUM(Fasering!$D$5)</f>
        <v>0</v>
      </c>
      <c r="AI30" s="112">
        <f>($AK$2+(J30+S30)*12*7.57%)*SUM(Fasering!$D$5:$D$7)</f>
        <v>588.61777355120307</v>
      </c>
      <c r="AJ30" s="112">
        <f>($AK$2+(K30+T30)*12*7.57%)*SUM(Fasering!$D$5:$D$8)</f>
        <v>1023.5406961030208</v>
      </c>
      <c r="AK30" s="9">
        <f>($AK$2+(L30+U30)*12*7.57%)*SUM(Fasering!$D$5:$D$9)</f>
        <v>1529.3354163773467</v>
      </c>
      <c r="AL30" s="9">
        <f>($AK$2+(M30+V30)*12*7.57%)*SUM(Fasering!$D$5:$D$10)</f>
        <v>2106.001934374181</v>
      </c>
      <c r="AM30" s="9">
        <f>($AK$2+(N30+W30)*12*7.57%)*SUM(Fasering!$D$5:$D$11)</f>
        <v>2752.0050949992301</v>
      </c>
      <c r="AN30" s="82">
        <f>($AK$2+(O30+X30)*12*7.57%)*SUM(Fasering!$D$5:$D$12)</f>
        <v>3470.2558877954011</v>
      </c>
      <c r="AO30" s="5">
        <f>($AK$2+(I30+AA30)*12*7.57%)*SUM(Fasering!$D$5)</f>
        <v>0</v>
      </c>
      <c r="AP30" s="112">
        <f>($AK$2+(J30+AB30)*12*7.57%)*SUM(Fasering!$D$5:$D$7)</f>
        <v>588.61777355120307</v>
      </c>
      <c r="AQ30" s="112">
        <f>($AK$2+(K30+AC30)*12*7.57%)*SUM(Fasering!$D$5:$D$8)</f>
        <v>1023.5406961030208</v>
      </c>
      <c r="AR30" s="9">
        <f>($AK$2+(L30+AD30)*12*7.57%)*SUM(Fasering!$D$5:$D$9)</f>
        <v>1529.3354163773467</v>
      </c>
      <c r="AS30" s="9">
        <f>($AK$2+(M30+AE30)*12*7.57%)*SUM(Fasering!$D$5:$D$10)</f>
        <v>2106.001934374181</v>
      </c>
      <c r="AT30" s="9">
        <f>($AK$2+(N30+AF30)*12*7.57%)*SUM(Fasering!$D$5:$D$11)</f>
        <v>2752.0050949992301</v>
      </c>
      <c r="AU30" s="82">
        <f>($AK$2+(O30+AG30)*12*7.57%)*SUM(Fasering!$D$5:$D$12)</f>
        <v>3470.2558877954011</v>
      </c>
    </row>
    <row r="31" spans="1:47" x14ac:dyDescent="0.3">
      <c r="A31" s="32">
        <f t="shared" si="7"/>
        <v>23</v>
      </c>
      <c r="B31" s="129">
        <v>32521.759999999998</v>
      </c>
      <c r="C31" s="130"/>
      <c r="D31" s="129">
        <f t="shared" si="0"/>
        <v>45536.968351999996</v>
      </c>
      <c r="E31" s="131">
        <f t="shared" si="1"/>
        <v>1128.8319592264729</v>
      </c>
      <c r="F31" s="129">
        <f t="shared" si="2"/>
        <v>3794.747362666666</v>
      </c>
      <c r="G31" s="131">
        <f t="shared" si="8"/>
        <v>94.0693299355394</v>
      </c>
      <c r="H31" s="61">
        <f>'L4'!$H$10</f>
        <v>1760.59</v>
      </c>
      <c r="I31" s="61">
        <f>GEW!$E$12+($F31-GEW!$E$12)*SUM(Fasering!$D$5)</f>
        <v>1895.469409333333</v>
      </c>
      <c r="J31" s="61">
        <f>GEW!$E$12+($F31-GEW!$E$12)*SUM(Fasering!$D$5:$D$7)</f>
        <v>2386.5537300848232</v>
      </c>
      <c r="K31" s="61">
        <f>GEW!$E$12+($F31-GEW!$E$12)*SUM(Fasering!$D$5:$D$8)</f>
        <v>2668.3191390004567</v>
      </c>
      <c r="L31" s="61">
        <f>GEW!$E$12+($F31-GEW!$E$12)*SUM(Fasering!$D$5:$D$9)</f>
        <v>2950.0845479160907</v>
      </c>
      <c r="M31" s="61">
        <f>GEW!$E$12+($F31-GEW!$E$12)*SUM(Fasering!$D$5:$D$10)</f>
        <v>3231.8499568317247</v>
      </c>
      <c r="N31" s="61">
        <f>GEW!$E$12+($F31-GEW!$E$12)*SUM(Fasering!$D$5:$D$11)</f>
        <v>3512.981953751033</v>
      </c>
      <c r="O31" s="73">
        <f>GEW!$E$12+($F31-GEW!$E$12)*SUM(Fasering!$D$5:$D$12)</f>
        <v>3794.7473626666665</v>
      </c>
      <c r="P31" s="129">
        <f t="shared" si="3"/>
        <v>0</v>
      </c>
      <c r="Q31" s="131">
        <f t="shared" si="4"/>
        <v>0</v>
      </c>
      <c r="R31" s="45">
        <f>$P31*SUM(Fasering!$D$5)</f>
        <v>0</v>
      </c>
      <c r="S31" s="45">
        <f>$P31*SUM(Fasering!$D$5:$D$7)</f>
        <v>0</v>
      </c>
      <c r="T31" s="45">
        <f>$P31*SUM(Fasering!$D$5:$D$8)</f>
        <v>0</v>
      </c>
      <c r="U31" s="45">
        <f>$P31*SUM(Fasering!$D$5:$D$9)</f>
        <v>0</v>
      </c>
      <c r="V31" s="45">
        <f>$P31*SUM(Fasering!$D$5:$D$10)</f>
        <v>0</v>
      </c>
      <c r="W31" s="45">
        <f>$P31*SUM(Fasering!$D$5:$D$11)</f>
        <v>0</v>
      </c>
      <c r="X31" s="72">
        <f>$P31*SUM(Fasering!$D$5:$D$12)</f>
        <v>0</v>
      </c>
      <c r="Y31" s="129">
        <f t="shared" si="5"/>
        <v>0</v>
      </c>
      <c r="Z31" s="131">
        <f t="shared" si="6"/>
        <v>0</v>
      </c>
      <c r="AA31" s="71">
        <f>$Y31*SUM(Fasering!$D$5)</f>
        <v>0</v>
      </c>
      <c r="AB31" s="45">
        <f>$Y31*SUM(Fasering!$D$5:$D$7)</f>
        <v>0</v>
      </c>
      <c r="AC31" s="45">
        <f>$Y31*SUM(Fasering!$D$5:$D$8)</f>
        <v>0</v>
      </c>
      <c r="AD31" s="45">
        <f>$Y31*SUM(Fasering!$D$5:$D$9)</f>
        <v>0</v>
      </c>
      <c r="AE31" s="45">
        <f>$Y31*SUM(Fasering!$D$5:$D$10)</f>
        <v>0</v>
      </c>
      <c r="AF31" s="45">
        <f>$Y31*SUM(Fasering!$D$5:$D$11)</f>
        <v>0</v>
      </c>
      <c r="AG31" s="72">
        <f>$Y31*SUM(Fasering!$D$5:$D$12)</f>
        <v>0</v>
      </c>
      <c r="AH31" s="5">
        <f>($AK$2+(I31+R31)*12*7.57%)*SUM(Fasering!$D$5)</f>
        <v>0</v>
      </c>
      <c r="AI31" s="112">
        <f>($AK$2+(J31+S31)*12*7.57%)*SUM(Fasering!$D$5:$D$7)</f>
        <v>596.32167122242129</v>
      </c>
      <c r="AJ31" s="112">
        <f>($AK$2+(K31+T31)*12*7.57%)*SUM(Fasering!$D$5:$D$8)</f>
        <v>1042.6211405953954</v>
      </c>
      <c r="AK31" s="9">
        <f>($AK$2+(L31+U31)*12*7.57%)*SUM(Fasering!$D$5:$D$9)</f>
        <v>1564.8646934894127</v>
      </c>
      <c r="AL31" s="9">
        <f>($AK$2+(M31+V31)*12*7.57%)*SUM(Fasering!$D$5:$D$10)</f>
        <v>2163.0523299044721</v>
      </c>
      <c r="AM31" s="9">
        <f>($AK$2+(N31+W31)*12*7.57%)*SUM(Fasering!$D$5:$D$11)</f>
        <v>2835.5834239938449</v>
      </c>
      <c r="AN31" s="82">
        <f>($AK$2+(O31+X31)*12*7.57%)*SUM(Fasering!$D$5:$D$12)</f>
        <v>3585.4885042464011</v>
      </c>
      <c r="AO31" s="5">
        <f>($AK$2+(I31+AA31)*12*7.57%)*SUM(Fasering!$D$5)</f>
        <v>0</v>
      </c>
      <c r="AP31" s="112">
        <f>($AK$2+(J31+AB31)*12*7.57%)*SUM(Fasering!$D$5:$D$7)</f>
        <v>596.32167122242129</v>
      </c>
      <c r="AQ31" s="112">
        <f>($AK$2+(K31+AC31)*12*7.57%)*SUM(Fasering!$D$5:$D$8)</f>
        <v>1042.6211405953954</v>
      </c>
      <c r="AR31" s="9">
        <f>($AK$2+(L31+AD31)*12*7.57%)*SUM(Fasering!$D$5:$D$9)</f>
        <v>1564.8646934894127</v>
      </c>
      <c r="AS31" s="9">
        <f>($AK$2+(M31+AE31)*12*7.57%)*SUM(Fasering!$D$5:$D$10)</f>
        <v>2163.0523299044721</v>
      </c>
      <c r="AT31" s="9">
        <f>($AK$2+(N31+AF31)*12*7.57%)*SUM(Fasering!$D$5:$D$11)</f>
        <v>2835.5834239938449</v>
      </c>
      <c r="AU31" s="82">
        <f>($AK$2+(O31+AG31)*12*7.57%)*SUM(Fasering!$D$5:$D$12)</f>
        <v>3585.4885042464011</v>
      </c>
    </row>
    <row r="32" spans="1:47" x14ac:dyDescent="0.3">
      <c r="A32" s="32">
        <f t="shared" si="7"/>
        <v>24</v>
      </c>
      <c r="B32" s="129">
        <v>33597.24</v>
      </c>
      <c r="C32" s="130"/>
      <c r="D32" s="129">
        <f t="shared" si="0"/>
        <v>47042.855447999995</v>
      </c>
      <c r="E32" s="131">
        <f t="shared" si="1"/>
        <v>1166.1619252402706</v>
      </c>
      <c r="F32" s="129">
        <f t="shared" si="2"/>
        <v>3920.2379539999997</v>
      </c>
      <c r="G32" s="131">
        <f t="shared" si="8"/>
        <v>97.180160436689221</v>
      </c>
      <c r="H32" s="61">
        <f>'L4'!$H$10</f>
        <v>1760.59</v>
      </c>
      <c r="I32" s="61">
        <f>GEW!$E$12+($F32-GEW!$E$12)*SUM(Fasering!$D$5)</f>
        <v>1895.469409333333</v>
      </c>
      <c r="J32" s="61">
        <f>GEW!$E$12+($F32-GEW!$E$12)*SUM(Fasering!$D$5:$D$7)</f>
        <v>2419.0010407575319</v>
      </c>
      <c r="K32" s="61">
        <f>GEW!$E$12+($F32-GEW!$E$12)*SUM(Fasering!$D$5:$D$8)</f>
        <v>2719.3834760647187</v>
      </c>
      <c r="L32" s="61">
        <f>GEW!$E$12+($F32-GEW!$E$12)*SUM(Fasering!$D$5:$D$9)</f>
        <v>3019.7659113719055</v>
      </c>
      <c r="M32" s="61">
        <f>GEW!$E$12+($F32-GEW!$E$12)*SUM(Fasering!$D$5:$D$10)</f>
        <v>3320.1483466790924</v>
      </c>
      <c r="N32" s="61">
        <f>GEW!$E$12+($F32-GEW!$E$12)*SUM(Fasering!$D$5:$D$11)</f>
        <v>3619.8555186928133</v>
      </c>
      <c r="O32" s="73">
        <f>GEW!$E$12+($F32-GEW!$E$12)*SUM(Fasering!$D$5:$D$12)</f>
        <v>3920.2379540000002</v>
      </c>
      <c r="P32" s="129">
        <f t="shared" si="3"/>
        <v>0</v>
      </c>
      <c r="Q32" s="131">
        <f t="shared" si="4"/>
        <v>0</v>
      </c>
      <c r="R32" s="45">
        <f>$P32*SUM(Fasering!$D$5)</f>
        <v>0</v>
      </c>
      <c r="S32" s="45">
        <f>$P32*SUM(Fasering!$D$5:$D$7)</f>
        <v>0</v>
      </c>
      <c r="T32" s="45">
        <f>$P32*SUM(Fasering!$D$5:$D$8)</f>
        <v>0</v>
      </c>
      <c r="U32" s="45">
        <f>$P32*SUM(Fasering!$D$5:$D$9)</f>
        <v>0</v>
      </c>
      <c r="V32" s="45">
        <f>$P32*SUM(Fasering!$D$5:$D$10)</f>
        <v>0</v>
      </c>
      <c r="W32" s="45">
        <f>$P32*SUM(Fasering!$D$5:$D$11)</f>
        <v>0</v>
      </c>
      <c r="X32" s="72">
        <f>$P32*SUM(Fasering!$D$5:$D$12)</f>
        <v>0</v>
      </c>
      <c r="Y32" s="129">
        <f t="shared" si="5"/>
        <v>0</v>
      </c>
      <c r="Z32" s="131">
        <f t="shared" si="6"/>
        <v>0</v>
      </c>
      <c r="AA32" s="71">
        <f>$Y32*SUM(Fasering!$D$5)</f>
        <v>0</v>
      </c>
      <c r="AB32" s="45">
        <f>$Y32*SUM(Fasering!$D$5:$D$7)</f>
        <v>0</v>
      </c>
      <c r="AC32" s="45">
        <f>$Y32*SUM(Fasering!$D$5:$D$8)</f>
        <v>0</v>
      </c>
      <c r="AD32" s="45">
        <f>$Y32*SUM(Fasering!$D$5:$D$9)</f>
        <v>0</v>
      </c>
      <c r="AE32" s="45">
        <f>$Y32*SUM(Fasering!$D$5:$D$10)</f>
        <v>0</v>
      </c>
      <c r="AF32" s="45">
        <f>$Y32*SUM(Fasering!$D$5:$D$11)</f>
        <v>0</v>
      </c>
      <c r="AG32" s="72">
        <f>$Y32*SUM(Fasering!$D$5:$D$12)</f>
        <v>0</v>
      </c>
      <c r="AH32" s="5">
        <f>($AK$2+(I32+R32)*12*7.57%)*SUM(Fasering!$D$5)</f>
        <v>0</v>
      </c>
      <c r="AI32" s="112">
        <f>($AK$2+(J32+S32)*12*7.57%)*SUM(Fasering!$D$5:$D$7)</f>
        <v>603.94287148682065</v>
      </c>
      <c r="AJ32" s="112">
        <f>($AK$2+(K32+T32)*12*7.57%)*SUM(Fasering!$D$5:$D$8)</f>
        <v>1061.4967662612739</v>
      </c>
      <c r="AK32" s="9">
        <f>($AK$2+(L32+U32)*12*7.57%)*SUM(Fasering!$D$5:$D$9)</f>
        <v>1600.0125819578711</v>
      </c>
      <c r="AL32" s="9">
        <f>($AK$2+(M32+V32)*12*7.57%)*SUM(Fasering!$D$5:$D$10)</f>
        <v>2219.4903185766125</v>
      </c>
      <c r="AM32" s="9">
        <f>($AK$2+(N32+W32)*12*7.57%)*SUM(Fasering!$D$5:$D$11)</f>
        <v>2918.2645823134226</v>
      </c>
      <c r="AN32" s="82">
        <f>($AK$2+(O32+X32)*12*7.57%)*SUM(Fasering!$D$5:$D$12)</f>
        <v>3699.4841574136012</v>
      </c>
      <c r="AO32" s="5">
        <f>($AK$2+(I32+AA32)*12*7.57%)*SUM(Fasering!$D$5)</f>
        <v>0</v>
      </c>
      <c r="AP32" s="112">
        <f>($AK$2+(J32+AB32)*12*7.57%)*SUM(Fasering!$D$5:$D$7)</f>
        <v>603.94287148682065</v>
      </c>
      <c r="AQ32" s="112">
        <f>($AK$2+(K32+AC32)*12*7.57%)*SUM(Fasering!$D$5:$D$8)</f>
        <v>1061.4967662612739</v>
      </c>
      <c r="AR32" s="9">
        <f>($AK$2+(L32+AD32)*12*7.57%)*SUM(Fasering!$D$5:$D$9)</f>
        <v>1600.0125819578711</v>
      </c>
      <c r="AS32" s="9">
        <f>($AK$2+(M32+AE32)*12*7.57%)*SUM(Fasering!$D$5:$D$10)</f>
        <v>2219.4903185766125</v>
      </c>
      <c r="AT32" s="9">
        <f>($AK$2+(N32+AF32)*12*7.57%)*SUM(Fasering!$D$5:$D$11)</f>
        <v>2918.2645823134226</v>
      </c>
      <c r="AU32" s="82">
        <f>($AK$2+(O32+AG32)*12*7.57%)*SUM(Fasering!$D$5:$D$12)</f>
        <v>3699.4841574136012</v>
      </c>
    </row>
    <row r="33" spans="1:47" x14ac:dyDescent="0.3">
      <c r="A33" s="32">
        <f t="shared" si="7"/>
        <v>25</v>
      </c>
      <c r="B33" s="129">
        <v>33608.9</v>
      </c>
      <c r="C33" s="130"/>
      <c r="D33" s="129">
        <f t="shared" si="0"/>
        <v>47059.181779999999</v>
      </c>
      <c r="E33" s="131">
        <f t="shared" si="1"/>
        <v>1166.5666444388805</v>
      </c>
      <c r="F33" s="129">
        <f t="shared" si="2"/>
        <v>3921.5984816666664</v>
      </c>
      <c r="G33" s="131">
        <f t="shared" si="8"/>
        <v>97.213887036573382</v>
      </c>
      <c r="H33" s="61">
        <f>'L4'!$H$10</f>
        <v>1760.59</v>
      </c>
      <c r="I33" s="61">
        <f>GEW!$E$12+($F33-GEW!$E$12)*SUM(Fasering!$D$5)</f>
        <v>1895.469409333333</v>
      </c>
      <c r="J33" s="61">
        <f>GEW!$E$12+($F33-GEW!$E$12)*SUM(Fasering!$D$5:$D$7)</f>
        <v>2419.3528238148119</v>
      </c>
      <c r="K33" s="61">
        <f>GEW!$E$12+($F33-GEW!$E$12)*SUM(Fasering!$D$5:$D$8)</f>
        <v>2719.9370987914726</v>
      </c>
      <c r="L33" s="61">
        <f>GEW!$E$12+($F33-GEW!$E$12)*SUM(Fasering!$D$5:$D$9)</f>
        <v>3020.5213737681333</v>
      </c>
      <c r="M33" s="61">
        <f>GEW!$E$12+($F33-GEW!$E$12)*SUM(Fasering!$D$5:$D$10)</f>
        <v>3321.1056487447936</v>
      </c>
      <c r="N33" s="61">
        <f>GEW!$E$12+($F33-GEW!$E$12)*SUM(Fasering!$D$5:$D$11)</f>
        <v>3621.0142066900062</v>
      </c>
      <c r="O33" s="73">
        <f>GEW!$E$12+($F33-GEW!$E$12)*SUM(Fasering!$D$5:$D$12)</f>
        <v>3921.5984816666669</v>
      </c>
      <c r="P33" s="129">
        <f t="shared" si="3"/>
        <v>0</v>
      </c>
      <c r="Q33" s="131">
        <f t="shared" si="4"/>
        <v>0</v>
      </c>
      <c r="R33" s="45">
        <f>$P33*SUM(Fasering!$D$5)</f>
        <v>0</v>
      </c>
      <c r="S33" s="45">
        <f>$P33*SUM(Fasering!$D$5:$D$7)</f>
        <v>0</v>
      </c>
      <c r="T33" s="45">
        <f>$P33*SUM(Fasering!$D$5:$D$8)</f>
        <v>0</v>
      </c>
      <c r="U33" s="45">
        <f>$P33*SUM(Fasering!$D$5:$D$9)</f>
        <v>0</v>
      </c>
      <c r="V33" s="45">
        <f>$P33*SUM(Fasering!$D$5:$D$10)</f>
        <v>0</v>
      </c>
      <c r="W33" s="45">
        <f>$P33*SUM(Fasering!$D$5:$D$11)</f>
        <v>0</v>
      </c>
      <c r="X33" s="72">
        <f>$P33*SUM(Fasering!$D$5:$D$12)</f>
        <v>0</v>
      </c>
      <c r="Y33" s="129">
        <f t="shared" si="5"/>
        <v>0</v>
      </c>
      <c r="Z33" s="131">
        <f t="shared" si="6"/>
        <v>0</v>
      </c>
      <c r="AA33" s="71">
        <f>$Y33*SUM(Fasering!$D$5)</f>
        <v>0</v>
      </c>
      <c r="AB33" s="45">
        <f>$Y33*SUM(Fasering!$D$5:$D$7)</f>
        <v>0</v>
      </c>
      <c r="AC33" s="45">
        <f>$Y33*SUM(Fasering!$D$5:$D$8)</f>
        <v>0</v>
      </c>
      <c r="AD33" s="45">
        <f>$Y33*SUM(Fasering!$D$5:$D$9)</f>
        <v>0</v>
      </c>
      <c r="AE33" s="45">
        <f>$Y33*SUM(Fasering!$D$5:$D$10)</f>
        <v>0</v>
      </c>
      <c r="AF33" s="45">
        <f>$Y33*SUM(Fasering!$D$5:$D$11)</f>
        <v>0</v>
      </c>
      <c r="AG33" s="72">
        <f>$Y33*SUM(Fasering!$D$5:$D$12)</f>
        <v>0</v>
      </c>
      <c r="AH33" s="5">
        <f>($AK$2+(I33+R33)*12*7.57%)*SUM(Fasering!$D$5)</f>
        <v>0</v>
      </c>
      <c r="AI33" s="112">
        <f>($AK$2+(J33+S33)*12*7.57%)*SUM(Fasering!$D$5:$D$7)</f>
        <v>604.02549803039449</v>
      </c>
      <c r="AJ33" s="112">
        <f>($AK$2+(K33+T33)*12*7.57%)*SUM(Fasering!$D$5:$D$8)</f>
        <v>1061.701409578922</v>
      </c>
      <c r="AK33" s="9">
        <f>($AK$2+(L33+U33)*12*7.57%)*SUM(Fasering!$D$5:$D$9)</f>
        <v>1600.3936437903017</v>
      </c>
      <c r="AL33" s="9">
        <f>($AK$2+(M33+V33)*12*7.57%)*SUM(Fasering!$D$5:$D$10)</f>
        <v>2220.1022006645339</v>
      </c>
      <c r="AM33" s="9">
        <f>($AK$2+(N33+W33)*12*7.57%)*SUM(Fasering!$D$5:$D$11)</f>
        <v>2919.1609842046769</v>
      </c>
      <c r="AN33" s="82">
        <f>($AK$2+(O33+X33)*12*7.57%)*SUM(Fasering!$D$5:$D$12)</f>
        <v>3700.7200607460013</v>
      </c>
      <c r="AO33" s="5">
        <f>($AK$2+(I33+AA33)*12*7.57%)*SUM(Fasering!$D$5)</f>
        <v>0</v>
      </c>
      <c r="AP33" s="112">
        <f>($AK$2+(J33+AB33)*12*7.57%)*SUM(Fasering!$D$5:$D$7)</f>
        <v>604.02549803039449</v>
      </c>
      <c r="AQ33" s="112">
        <f>($AK$2+(K33+AC33)*12*7.57%)*SUM(Fasering!$D$5:$D$8)</f>
        <v>1061.701409578922</v>
      </c>
      <c r="AR33" s="9">
        <f>($AK$2+(L33+AD33)*12*7.57%)*SUM(Fasering!$D$5:$D$9)</f>
        <v>1600.3936437903017</v>
      </c>
      <c r="AS33" s="9">
        <f>($AK$2+(M33+AE33)*12*7.57%)*SUM(Fasering!$D$5:$D$10)</f>
        <v>2220.1022006645339</v>
      </c>
      <c r="AT33" s="9">
        <f>($AK$2+(N33+AF33)*12*7.57%)*SUM(Fasering!$D$5:$D$11)</f>
        <v>2919.1609842046769</v>
      </c>
      <c r="AU33" s="82">
        <f>($AK$2+(O33+AG33)*12*7.57%)*SUM(Fasering!$D$5:$D$12)</f>
        <v>3700.7200607460013</v>
      </c>
    </row>
    <row r="34" spans="1:47" x14ac:dyDescent="0.3">
      <c r="A34" s="32">
        <f t="shared" si="7"/>
        <v>26</v>
      </c>
      <c r="B34" s="129">
        <v>33608.9</v>
      </c>
      <c r="C34" s="130"/>
      <c r="D34" s="129">
        <f t="shared" si="0"/>
        <v>47059.181779999999</v>
      </c>
      <c r="E34" s="131">
        <f t="shared" si="1"/>
        <v>1166.5666444388805</v>
      </c>
      <c r="F34" s="129">
        <f t="shared" si="2"/>
        <v>3921.5984816666664</v>
      </c>
      <c r="G34" s="131">
        <f t="shared" si="8"/>
        <v>97.213887036573382</v>
      </c>
      <c r="H34" s="61">
        <f>'L4'!$H$10</f>
        <v>1760.59</v>
      </c>
      <c r="I34" s="61">
        <f>GEW!$E$12+($F34-GEW!$E$12)*SUM(Fasering!$D$5)</f>
        <v>1895.469409333333</v>
      </c>
      <c r="J34" s="61">
        <f>GEW!$E$12+($F34-GEW!$E$12)*SUM(Fasering!$D$5:$D$7)</f>
        <v>2419.3528238148119</v>
      </c>
      <c r="K34" s="61">
        <f>GEW!$E$12+($F34-GEW!$E$12)*SUM(Fasering!$D$5:$D$8)</f>
        <v>2719.9370987914726</v>
      </c>
      <c r="L34" s="61">
        <f>GEW!$E$12+($F34-GEW!$E$12)*SUM(Fasering!$D$5:$D$9)</f>
        <v>3020.5213737681333</v>
      </c>
      <c r="M34" s="61">
        <f>GEW!$E$12+($F34-GEW!$E$12)*SUM(Fasering!$D$5:$D$10)</f>
        <v>3321.1056487447936</v>
      </c>
      <c r="N34" s="61">
        <f>GEW!$E$12+($F34-GEW!$E$12)*SUM(Fasering!$D$5:$D$11)</f>
        <v>3621.0142066900062</v>
      </c>
      <c r="O34" s="73">
        <f>GEW!$E$12+($F34-GEW!$E$12)*SUM(Fasering!$D$5:$D$12)</f>
        <v>3921.5984816666669</v>
      </c>
      <c r="P34" s="129">
        <f t="shared" si="3"/>
        <v>0</v>
      </c>
      <c r="Q34" s="131">
        <f t="shared" si="4"/>
        <v>0</v>
      </c>
      <c r="R34" s="45">
        <f>$P34*SUM(Fasering!$D$5)</f>
        <v>0</v>
      </c>
      <c r="S34" s="45">
        <f>$P34*SUM(Fasering!$D$5:$D$7)</f>
        <v>0</v>
      </c>
      <c r="T34" s="45">
        <f>$P34*SUM(Fasering!$D$5:$D$8)</f>
        <v>0</v>
      </c>
      <c r="U34" s="45">
        <f>$P34*SUM(Fasering!$D$5:$D$9)</f>
        <v>0</v>
      </c>
      <c r="V34" s="45">
        <f>$P34*SUM(Fasering!$D$5:$D$10)</f>
        <v>0</v>
      </c>
      <c r="W34" s="45">
        <f>$P34*SUM(Fasering!$D$5:$D$11)</f>
        <v>0</v>
      </c>
      <c r="X34" s="72">
        <f>$P34*SUM(Fasering!$D$5:$D$12)</f>
        <v>0</v>
      </c>
      <c r="Y34" s="129">
        <f t="shared" si="5"/>
        <v>0</v>
      </c>
      <c r="Z34" s="131">
        <f t="shared" si="6"/>
        <v>0</v>
      </c>
      <c r="AA34" s="71">
        <f>$Y34*SUM(Fasering!$D$5)</f>
        <v>0</v>
      </c>
      <c r="AB34" s="45">
        <f>$Y34*SUM(Fasering!$D$5:$D$7)</f>
        <v>0</v>
      </c>
      <c r="AC34" s="45">
        <f>$Y34*SUM(Fasering!$D$5:$D$8)</f>
        <v>0</v>
      </c>
      <c r="AD34" s="45">
        <f>$Y34*SUM(Fasering!$D$5:$D$9)</f>
        <v>0</v>
      </c>
      <c r="AE34" s="45">
        <f>$Y34*SUM(Fasering!$D$5:$D$10)</f>
        <v>0</v>
      </c>
      <c r="AF34" s="45">
        <f>$Y34*SUM(Fasering!$D$5:$D$11)</f>
        <v>0</v>
      </c>
      <c r="AG34" s="72">
        <f>$Y34*SUM(Fasering!$D$5:$D$12)</f>
        <v>0</v>
      </c>
      <c r="AH34" s="5">
        <f>($AK$2+(I34+R34)*12*7.57%)*SUM(Fasering!$D$5)</f>
        <v>0</v>
      </c>
      <c r="AI34" s="112">
        <f>($AK$2+(J34+S34)*12*7.57%)*SUM(Fasering!$D$5:$D$7)</f>
        <v>604.02549803039449</v>
      </c>
      <c r="AJ34" s="112">
        <f>($AK$2+(K34+T34)*12*7.57%)*SUM(Fasering!$D$5:$D$8)</f>
        <v>1061.701409578922</v>
      </c>
      <c r="AK34" s="9">
        <f>($AK$2+(L34+U34)*12*7.57%)*SUM(Fasering!$D$5:$D$9)</f>
        <v>1600.3936437903017</v>
      </c>
      <c r="AL34" s="9">
        <f>($AK$2+(M34+V34)*12*7.57%)*SUM(Fasering!$D$5:$D$10)</f>
        <v>2220.1022006645339</v>
      </c>
      <c r="AM34" s="9">
        <f>($AK$2+(N34+W34)*12*7.57%)*SUM(Fasering!$D$5:$D$11)</f>
        <v>2919.1609842046769</v>
      </c>
      <c r="AN34" s="82">
        <f>($AK$2+(O34+X34)*12*7.57%)*SUM(Fasering!$D$5:$D$12)</f>
        <v>3700.7200607460013</v>
      </c>
      <c r="AO34" s="5">
        <f>($AK$2+(I34+AA34)*12*7.57%)*SUM(Fasering!$D$5)</f>
        <v>0</v>
      </c>
      <c r="AP34" s="112">
        <f>($AK$2+(J34+AB34)*12*7.57%)*SUM(Fasering!$D$5:$D$7)</f>
        <v>604.02549803039449</v>
      </c>
      <c r="AQ34" s="112">
        <f>($AK$2+(K34+AC34)*12*7.57%)*SUM(Fasering!$D$5:$D$8)</f>
        <v>1061.701409578922</v>
      </c>
      <c r="AR34" s="9">
        <f>($AK$2+(L34+AD34)*12*7.57%)*SUM(Fasering!$D$5:$D$9)</f>
        <v>1600.3936437903017</v>
      </c>
      <c r="AS34" s="9">
        <f>($AK$2+(M34+AE34)*12*7.57%)*SUM(Fasering!$D$5:$D$10)</f>
        <v>2220.1022006645339</v>
      </c>
      <c r="AT34" s="9">
        <f>($AK$2+(N34+AF34)*12*7.57%)*SUM(Fasering!$D$5:$D$11)</f>
        <v>2919.1609842046769</v>
      </c>
      <c r="AU34" s="82">
        <f>($AK$2+(O34+AG34)*12*7.57%)*SUM(Fasering!$D$5:$D$12)</f>
        <v>3700.7200607460013</v>
      </c>
    </row>
    <row r="35" spans="1:47" x14ac:dyDescent="0.3">
      <c r="A35" s="32">
        <f t="shared" si="7"/>
        <v>27</v>
      </c>
      <c r="B35" s="129">
        <v>33620.6</v>
      </c>
      <c r="C35" s="130"/>
      <c r="D35" s="129">
        <f t="shared" si="0"/>
        <v>47075.564119999995</v>
      </c>
      <c r="E35" s="131">
        <f t="shared" si="1"/>
        <v>1166.9727520395438</v>
      </c>
      <c r="F35" s="129">
        <f t="shared" si="2"/>
        <v>3922.9636766666663</v>
      </c>
      <c r="G35" s="131">
        <f t="shared" si="8"/>
        <v>97.247729336628652</v>
      </c>
      <c r="H35" s="61">
        <f>'L4'!$H$10</f>
        <v>1760.59</v>
      </c>
      <c r="I35" s="61">
        <f>GEW!$E$12+($F35-GEW!$E$12)*SUM(Fasering!$D$5)</f>
        <v>1895.469409333333</v>
      </c>
      <c r="J35" s="61">
        <f>GEW!$E$12+($F35-GEW!$E$12)*SUM(Fasering!$D$5:$D$7)</f>
        <v>2419.7058136750334</v>
      </c>
      <c r="K35" s="61">
        <f>GEW!$E$12+($F35-GEW!$E$12)*SUM(Fasering!$D$5:$D$8)</f>
        <v>2720.4926207385583</v>
      </c>
      <c r="L35" s="61">
        <f>GEW!$E$12+($F35-GEW!$E$12)*SUM(Fasering!$D$5:$D$9)</f>
        <v>3021.2794278020838</v>
      </c>
      <c r="M35" s="61">
        <f>GEW!$E$12+($F35-GEW!$E$12)*SUM(Fasering!$D$5:$D$10)</f>
        <v>3322.0662348656087</v>
      </c>
      <c r="N35" s="61">
        <f>GEW!$E$12+($F35-GEW!$E$12)*SUM(Fasering!$D$5:$D$11)</f>
        <v>3622.1768696031413</v>
      </c>
      <c r="O35" s="73">
        <f>GEW!$E$12+($F35-GEW!$E$12)*SUM(Fasering!$D$5:$D$12)</f>
        <v>3922.9636766666667</v>
      </c>
      <c r="P35" s="129">
        <f t="shared" si="3"/>
        <v>0</v>
      </c>
      <c r="Q35" s="131">
        <f t="shared" si="4"/>
        <v>0</v>
      </c>
      <c r="R35" s="45">
        <f>$P35*SUM(Fasering!$D$5)</f>
        <v>0</v>
      </c>
      <c r="S35" s="45">
        <f>$P35*SUM(Fasering!$D$5:$D$7)</f>
        <v>0</v>
      </c>
      <c r="T35" s="45">
        <f>$P35*SUM(Fasering!$D$5:$D$8)</f>
        <v>0</v>
      </c>
      <c r="U35" s="45">
        <f>$P35*SUM(Fasering!$D$5:$D$9)</f>
        <v>0</v>
      </c>
      <c r="V35" s="45">
        <f>$P35*SUM(Fasering!$D$5:$D$10)</f>
        <v>0</v>
      </c>
      <c r="W35" s="45">
        <f>$P35*SUM(Fasering!$D$5:$D$11)</f>
        <v>0</v>
      </c>
      <c r="X35" s="72">
        <f>$P35*SUM(Fasering!$D$5:$D$12)</f>
        <v>0</v>
      </c>
      <c r="Y35" s="129">
        <f t="shared" si="5"/>
        <v>0</v>
      </c>
      <c r="Z35" s="131">
        <f t="shared" si="6"/>
        <v>0</v>
      </c>
      <c r="AA35" s="71">
        <f>$Y35*SUM(Fasering!$D$5)</f>
        <v>0</v>
      </c>
      <c r="AB35" s="45">
        <f>$Y35*SUM(Fasering!$D$5:$D$7)</f>
        <v>0</v>
      </c>
      <c r="AC35" s="45">
        <f>$Y35*SUM(Fasering!$D$5:$D$8)</f>
        <v>0</v>
      </c>
      <c r="AD35" s="45">
        <f>$Y35*SUM(Fasering!$D$5:$D$9)</f>
        <v>0</v>
      </c>
      <c r="AE35" s="45">
        <f>$Y35*SUM(Fasering!$D$5:$D$10)</f>
        <v>0</v>
      </c>
      <c r="AF35" s="45">
        <f>$Y35*SUM(Fasering!$D$5:$D$11)</f>
        <v>0</v>
      </c>
      <c r="AG35" s="72">
        <f>$Y35*SUM(Fasering!$D$5:$D$12)</f>
        <v>0</v>
      </c>
      <c r="AH35" s="5">
        <f>($AK$2+(I35+R35)*12*7.57%)*SUM(Fasering!$D$5)</f>
        <v>0</v>
      </c>
      <c r="AI35" s="112">
        <f>($AK$2+(J35+S35)*12*7.57%)*SUM(Fasering!$D$5:$D$7)</f>
        <v>604.10840802694827</v>
      </c>
      <c r="AJ35" s="112">
        <f>($AK$2+(K35+T35)*12*7.57%)*SUM(Fasering!$D$5:$D$8)</f>
        <v>1061.906754931965</v>
      </c>
      <c r="AK35" s="9">
        <f>($AK$2+(L35+U35)*12*7.57%)*SUM(Fasering!$D$5:$D$9)</f>
        <v>1600.7760128674399</v>
      </c>
      <c r="AL35" s="9">
        <f>($AK$2+(M35+V35)*12*7.57%)*SUM(Fasering!$D$5:$D$10)</f>
        <v>2220.7161818333739</v>
      </c>
      <c r="AM35" s="9">
        <f>($AK$2+(N35+W35)*12*7.57%)*SUM(Fasering!$D$5:$D$11)</f>
        <v>2920.060461231064</v>
      </c>
      <c r="AN35" s="82">
        <f>($AK$2+(O35+X35)*12*7.57%)*SUM(Fasering!$D$5:$D$12)</f>
        <v>3701.9602038840012</v>
      </c>
      <c r="AO35" s="5">
        <f>($AK$2+(I35+AA35)*12*7.57%)*SUM(Fasering!$D$5)</f>
        <v>0</v>
      </c>
      <c r="AP35" s="112">
        <f>($AK$2+(J35+AB35)*12*7.57%)*SUM(Fasering!$D$5:$D$7)</f>
        <v>604.10840802694827</v>
      </c>
      <c r="AQ35" s="112">
        <f>($AK$2+(K35+AC35)*12*7.57%)*SUM(Fasering!$D$5:$D$8)</f>
        <v>1061.906754931965</v>
      </c>
      <c r="AR35" s="9">
        <f>($AK$2+(L35+AD35)*12*7.57%)*SUM(Fasering!$D$5:$D$9)</f>
        <v>1600.7760128674399</v>
      </c>
      <c r="AS35" s="9">
        <f>($AK$2+(M35+AE35)*12*7.57%)*SUM(Fasering!$D$5:$D$10)</f>
        <v>2220.7161818333739</v>
      </c>
      <c r="AT35" s="9">
        <f>($AK$2+(N35+AF35)*12*7.57%)*SUM(Fasering!$D$5:$D$11)</f>
        <v>2920.060461231064</v>
      </c>
      <c r="AU35" s="82">
        <f>($AK$2+(O35+AG35)*12*7.57%)*SUM(Fasering!$D$5:$D$12)</f>
        <v>3701.9602038840012</v>
      </c>
    </row>
    <row r="36" spans="1:47" x14ac:dyDescent="0.3">
      <c r="A36" s="35"/>
      <c r="B36" s="132"/>
      <c r="C36" s="133"/>
      <c r="D36" s="132"/>
      <c r="E36" s="133"/>
      <c r="F36" s="132"/>
      <c r="G36" s="133"/>
      <c r="H36" s="46"/>
      <c r="I36" s="46"/>
      <c r="J36" s="46"/>
      <c r="K36" s="46"/>
      <c r="L36" s="46"/>
      <c r="M36" s="46"/>
      <c r="N36" s="46"/>
      <c r="O36" s="70"/>
      <c r="P36" s="132"/>
      <c r="Q36" s="133"/>
      <c r="R36" s="46"/>
      <c r="S36" s="46"/>
      <c r="T36" s="46"/>
      <c r="U36" s="46"/>
      <c r="V36" s="46"/>
      <c r="W36" s="46"/>
      <c r="X36" s="70"/>
      <c r="Y36" s="132"/>
      <c r="Z36" s="133"/>
      <c r="AA36" s="46"/>
      <c r="AB36" s="46"/>
      <c r="AC36" s="46"/>
      <c r="AD36" s="46"/>
      <c r="AE36" s="46"/>
      <c r="AF36" s="46"/>
      <c r="AG36" s="70"/>
      <c r="AH36" s="83"/>
      <c r="AI36" s="113"/>
      <c r="AJ36" s="113"/>
      <c r="AK36" s="84"/>
      <c r="AL36" s="84"/>
      <c r="AM36" s="84"/>
      <c r="AN36" s="85"/>
      <c r="AO36" s="83"/>
      <c r="AP36" s="113"/>
      <c r="AQ36" s="113"/>
      <c r="AR36" s="84"/>
      <c r="AS36" s="84"/>
      <c r="AT36" s="84"/>
      <c r="AU36" s="85"/>
    </row>
  </sheetData>
  <mergeCells count="166">
    <mergeCell ref="AH4:AN4"/>
    <mergeCell ref="AO4:AU4"/>
    <mergeCell ref="B6:C6"/>
    <mergeCell ref="D6:E6"/>
    <mergeCell ref="F6:G6"/>
    <mergeCell ref="P6:Q6"/>
    <mergeCell ref="Y6:Z6"/>
    <mergeCell ref="B7:C7"/>
    <mergeCell ref="D7:E7"/>
    <mergeCell ref="AA4:AG4"/>
    <mergeCell ref="B5:C5"/>
    <mergeCell ref="D5:E5"/>
    <mergeCell ref="F5:G5"/>
    <mergeCell ref="P5:Q5"/>
    <mergeCell ref="Y5:Z5"/>
    <mergeCell ref="B4:E4"/>
    <mergeCell ref="F4:G4"/>
    <mergeCell ref="P4:Q4"/>
    <mergeCell ref="R4:X4"/>
    <mergeCell ref="Y4:Z4"/>
    <mergeCell ref="H4:O4"/>
    <mergeCell ref="B8:C8"/>
    <mergeCell ref="D8:E8"/>
    <mergeCell ref="F8:G8"/>
    <mergeCell ref="P8:Q8"/>
    <mergeCell ref="Y8:Z8"/>
    <mergeCell ref="B9:C9"/>
    <mergeCell ref="D9:E9"/>
    <mergeCell ref="F9:G9"/>
    <mergeCell ref="P9:Q9"/>
    <mergeCell ref="Y9:Z9"/>
    <mergeCell ref="B10:C10"/>
    <mergeCell ref="D10:E10"/>
    <mergeCell ref="F10:G10"/>
    <mergeCell ref="P10:Q10"/>
    <mergeCell ref="Y10:Z10"/>
    <mergeCell ref="B11:C11"/>
    <mergeCell ref="D11:E11"/>
    <mergeCell ref="F11:G11"/>
    <mergeCell ref="P11:Q11"/>
    <mergeCell ref="Y11:Z11"/>
    <mergeCell ref="B12:C12"/>
    <mergeCell ref="D12:E12"/>
    <mergeCell ref="F12:G12"/>
    <mergeCell ref="P12:Q12"/>
    <mergeCell ref="Y12:Z12"/>
    <mergeCell ref="B13:C13"/>
    <mergeCell ref="D13:E13"/>
    <mergeCell ref="F13:G13"/>
    <mergeCell ref="P13:Q13"/>
    <mergeCell ref="Y13:Z13"/>
    <mergeCell ref="B14:C14"/>
    <mergeCell ref="D14:E14"/>
    <mergeCell ref="F14:G14"/>
    <mergeCell ref="P14:Q14"/>
    <mergeCell ref="Y14:Z14"/>
    <mergeCell ref="B15:C15"/>
    <mergeCell ref="D15:E15"/>
    <mergeCell ref="F15:G15"/>
    <mergeCell ref="P15:Q15"/>
    <mergeCell ref="Y15:Z15"/>
    <mergeCell ref="B16:C16"/>
    <mergeCell ref="D16:E16"/>
    <mergeCell ref="F16:G16"/>
    <mergeCell ref="P16:Q16"/>
    <mergeCell ref="Y16:Z16"/>
    <mergeCell ref="B17:C17"/>
    <mergeCell ref="D17:E17"/>
    <mergeCell ref="F17:G17"/>
    <mergeCell ref="P17:Q17"/>
    <mergeCell ref="Y17:Z17"/>
    <mergeCell ref="B18:C18"/>
    <mergeCell ref="D18:E18"/>
    <mergeCell ref="F18:G18"/>
    <mergeCell ref="P18:Q18"/>
    <mergeCell ref="Y18:Z18"/>
    <mergeCell ref="B19:C19"/>
    <mergeCell ref="D19:E19"/>
    <mergeCell ref="F19:G19"/>
    <mergeCell ref="P19:Q19"/>
    <mergeCell ref="Y19:Z19"/>
    <mergeCell ref="B20:C20"/>
    <mergeCell ref="D20:E20"/>
    <mergeCell ref="F20:G20"/>
    <mergeCell ref="P20:Q20"/>
    <mergeCell ref="Y20:Z20"/>
    <mergeCell ref="B21:C21"/>
    <mergeCell ref="D21:E21"/>
    <mergeCell ref="F21:G21"/>
    <mergeCell ref="P21:Q21"/>
    <mergeCell ref="Y21:Z21"/>
    <mergeCell ref="B22:C22"/>
    <mergeCell ref="D22:E22"/>
    <mergeCell ref="F22:G22"/>
    <mergeCell ref="P22:Q22"/>
    <mergeCell ref="Y22:Z22"/>
    <mergeCell ref="B23:C23"/>
    <mergeCell ref="D23:E23"/>
    <mergeCell ref="F23:G23"/>
    <mergeCell ref="P23:Q23"/>
    <mergeCell ref="Y23:Z23"/>
    <mergeCell ref="B24:C24"/>
    <mergeCell ref="D24:E24"/>
    <mergeCell ref="F24:G24"/>
    <mergeCell ref="P24:Q24"/>
    <mergeCell ref="Y24:Z24"/>
    <mergeCell ref="B25:C25"/>
    <mergeCell ref="D25:E25"/>
    <mergeCell ref="F25:G25"/>
    <mergeCell ref="P25:Q25"/>
    <mergeCell ref="Y25:Z25"/>
    <mergeCell ref="B26:C26"/>
    <mergeCell ref="D26:E26"/>
    <mergeCell ref="F26:G26"/>
    <mergeCell ref="P26:Q26"/>
    <mergeCell ref="Y26:Z26"/>
    <mergeCell ref="B27:C27"/>
    <mergeCell ref="D27:E27"/>
    <mergeCell ref="F27:G27"/>
    <mergeCell ref="P27:Q27"/>
    <mergeCell ref="Y27:Z27"/>
    <mergeCell ref="B28:C28"/>
    <mergeCell ref="D28:E28"/>
    <mergeCell ref="F28:G28"/>
    <mergeCell ref="P28:Q28"/>
    <mergeCell ref="Y28:Z28"/>
    <mergeCell ref="B29:C29"/>
    <mergeCell ref="D29:E29"/>
    <mergeCell ref="F29:G29"/>
    <mergeCell ref="P29:Q29"/>
    <mergeCell ref="Y29:Z29"/>
    <mergeCell ref="B30:C30"/>
    <mergeCell ref="D30:E30"/>
    <mergeCell ref="F30:G30"/>
    <mergeCell ref="P30:Q30"/>
    <mergeCell ref="Y30:Z30"/>
    <mergeCell ref="B31:C31"/>
    <mergeCell ref="D31:E31"/>
    <mergeCell ref="F31:G31"/>
    <mergeCell ref="P31:Q31"/>
    <mergeCell ref="Y31:Z31"/>
    <mergeCell ref="B32:C32"/>
    <mergeCell ref="D32:E32"/>
    <mergeCell ref="F32:G32"/>
    <mergeCell ref="P32:Q32"/>
    <mergeCell ref="Y32:Z32"/>
    <mergeCell ref="B33:C33"/>
    <mergeCell ref="D33:E33"/>
    <mergeCell ref="F33:G33"/>
    <mergeCell ref="P33:Q33"/>
    <mergeCell ref="Y33:Z33"/>
    <mergeCell ref="B36:C36"/>
    <mergeCell ref="D36:E36"/>
    <mergeCell ref="F36:G36"/>
    <mergeCell ref="P36:Q36"/>
    <mergeCell ref="Y36:Z36"/>
    <mergeCell ref="B34:C34"/>
    <mergeCell ref="D34:E34"/>
    <mergeCell ref="F34:G34"/>
    <mergeCell ref="P34:Q34"/>
    <mergeCell ref="Y34:Z34"/>
    <mergeCell ref="B35:C35"/>
    <mergeCell ref="D35:E35"/>
    <mergeCell ref="F35:G35"/>
    <mergeCell ref="P35:Q35"/>
    <mergeCell ref="Y35:Z3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3" manualBreakCount="3">
    <brk id="15" max="1048575" man="1"/>
    <brk id="24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Inhoud</vt:lpstr>
      <vt:lpstr>Fasering</vt:lpstr>
      <vt:lpstr>L4</vt:lpstr>
      <vt:lpstr>L3</vt:lpstr>
      <vt:lpstr>L2</vt:lpstr>
      <vt:lpstr>A1</vt:lpstr>
      <vt:lpstr>A2</vt:lpstr>
      <vt:lpstr>A3</vt:lpstr>
      <vt:lpstr>MV2</vt:lpstr>
      <vt:lpstr>B3</vt:lpstr>
      <vt:lpstr>B2B</vt:lpstr>
      <vt:lpstr>B2A</vt:lpstr>
      <vt:lpstr>B1C</vt:lpstr>
      <vt:lpstr>B1B</vt:lpstr>
      <vt:lpstr>MV1</vt:lpstr>
      <vt:lpstr>MV1bis</vt:lpstr>
      <vt:lpstr>L1</vt:lpstr>
      <vt:lpstr>K3</vt:lpstr>
      <vt:lpstr>G1</vt:lpstr>
      <vt:lpstr>GS</vt:lpstr>
      <vt:lpstr>GEW</vt:lpstr>
      <vt:lpstr>B1B!Print_Area</vt:lpstr>
      <vt:lpstr>B1C!Print_Area</vt:lpstr>
      <vt:lpstr>B2A!Print_Area</vt:lpstr>
      <vt:lpstr>'B3'!Print_Area</vt:lpstr>
      <vt:lpstr>'L2'!Print_Area</vt:lpstr>
      <vt:lpstr>'A1'!Print_Titles</vt:lpstr>
      <vt:lpstr>'A2'!Print_Titles</vt:lpstr>
      <vt:lpstr>'A3'!Print_Titles</vt:lpstr>
      <vt:lpstr>B1B!Print_Titles</vt:lpstr>
      <vt:lpstr>B1C!Print_Titles</vt:lpstr>
      <vt:lpstr>B2A!Print_Titles</vt:lpstr>
      <vt:lpstr>B2B!Print_Titles</vt:lpstr>
      <vt:lpstr>'B3'!Print_Titles</vt:lpstr>
      <vt:lpstr>'G1'!Print_Titles</vt:lpstr>
      <vt:lpstr>GS!Print_Titles</vt:lpstr>
      <vt:lpstr>'K3'!Print_Titles</vt:lpstr>
      <vt:lpstr>'L1'!Print_Titles</vt:lpstr>
      <vt:lpstr>'L2'!Print_Titles</vt:lpstr>
      <vt:lpstr>'L3'!Print_Titles</vt:lpstr>
      <vt:lpstr>'L4'!Print_Titles</vt:lpstr>
      <vt:lpstr>'MV1'!Print_Titles</vt:lpstr>
      <vt:lpstr>MV1bis!Print_Titles</vt:lpstr>
      <vt:lpstr>'MV2'!Print_Titles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Jaminé</dc:creator>
  <cp:lastModifiedBy>DEPONDT Wim</cp:lastModifiedBy>
  <cp:lastPrinted>2014-11-14T13:39:11Z</cp:lastPrinted>
  <dcterms:created xsi:type="dcterms:W3CDTF">2014-03-22T15:25:44Z</dcterms:created>
  <dcterms:modified xsi:type="dcterms:W3CDTF">2021-10-26T10:00:26Z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2146079985</vt:i4>
  </property>
  <property fmtid="{D5CDD505-2E9C-101B-9397-08002B2CF9AE}" pid="3" name="_NewReviewCycle">
    <vt:lpwstr/>
  </property>
  <property fmtid="{D5CDD505-2E9C-101B-9397-08002B2CF9AE}" pid="4" name="_EmailSubject">
    <vt:lpwstr>#task:5138351# FW: Trap 2B-plaatsen groepsopvang: verhoging subsidiebedragen met terugwerking vanaf 1 april 2021</vt:lpwstr>
  </property>
  <property fmtid="{D5CDD505-2E9C-101B-9397-08002B2CF9AE}" pid="5" name="_AuthorEmail">
    <vt:lpwstr>Wim.DEPONDT@groups.be</vt:lpwstr>
  </property>
  <property fmtid="{D5CDD505-2E9C-101B-9397-08002B2CF9AE}" pid="6" name="_AuthorEmailDisplayName">
    <vt:lpwstr>DEPONDT Wim</vt:lpwstr>
  </property>
</Properties>
</file>